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tabRatio="767" activeTab="2"/>
  </bookViews>
  <sheets>
    <sheet name="Instructions" sheetId="1" r:id="rId1"/>
    <sheet name="Personnel&amp;Benefits" sheetId="2" r:id="rId2"/>
    <sheet name="Supplies,Consultants&amp;Other" sheetId="3" r:id="rId3"/>
    <sheet name="ParticipantCosts" sheetId="4" r:id="rId4"/>
    <sheet name="Travel" sheetId="5" r:id="rId5"/>
    <sheet name="Equipment" sheetId="6" r:id="rId6"/>
    <sheet name="Subcontracts" sheetId="7" r:id="rId7"/>
    <sheet name="IndirectCosts" sheetId="8" r:id="rId8"/>
    <sheet name="Budget Justification Narrative" sheetId="9" r:id="rId9"/>
    <sheet name="Cumulative Budget Summary" sheetId="10" r:id="rId10"/>
    <sheet name="Personnel Effort Summary" sheetId="11" r:id="rId11"/>
  </sheets>
  <definedNames/>
  <calcPr fullCalcOnLoad="1"/>
</workbook>
</file>

<file path=xl/sharedStrings.xml><?xml version="1.0" encoding="utf-8"?>
<sst xmlns="http://schemas.openxmlformats.org/spreadsheetml/2006/main" count="1215" uniqueCount="202">
  <si>
    <t>Year 1</t>
  </si>
  <si>
    <t>Fringe</t>
  </si>
  <si>
    <t>Health</t>
  </si>
  <si>
    <t>Supplies</t>
  </si>
  <si>
    <t>Travel</t>
  </si>
  <si>
    <t>Total Direct Costs</t>
  </si>
  <si>
    <t>Year 2</t>
  </si>
  <si>
    <t>Year 3</t>
  </si>
  <si>
    <t>Longevity</t>
  </si>
  <si>
    <t>Current</t>
  </si>
  <si>
    <t>Consultants</t>
  </si>
  <si>
    <t>Tuition</t>
  </si>
  <si>
    <t>Year 4</t>
  </si>
  <si>
    <t>Year 5</t>
  </si>
  <si>
    <t>Salary requested</t>
  </si>
  <si>
    <t xml:space="preserve">Fringe Benefits </t>
  </si>
  <si>
    <t>Indirect Costs</t>
  </si>
  <si>
    <t>MTDC</t>
  </si>
  <si>
    <t>Total Subcontracts</t>
  </si>
  <si>
    <t>Indirect Cost Base</t>
  </si>
  <si>
    <t>Fringe benefit amounts will automatically calculate with the proper increases for 2+ years</t>
  </si>
  <si>
    <t>NOTE:  The Office of Research &amp; Sponsored Programs requires 5 days notice before a grant submission deadline for review and signature approval</t>
  </si>
  <si>
    <t>Instructions for Using Grant Proposal Budget Template</t>
  </si>
  <si>
    <t>Office of Research and Sponsored Programs</t>
  </si>
  <si>
    <t>Fill in the Indirect cost percentage and method (Modified Total Direct Costs, Total Direct Costs, or other) used</t>
  </si>
  <si>
    <t>SPONSORED PROGRAMS OFFICE GRANT PROPOSAL BUDGET TEMPLATE</t>
  </si>
  <si>
    <t>Total Project Costs (Direct + Indirect)</t>
  </si>
  <si>
    <t xml:space="preserve">Total </t>
  </si>
  <si>
    <t># of hours:</t>
  </si>
  <si>
    <t>Yearly Base salary:</t>
  </si>
  <si>
    <t>Current Salary:</t>
  </si>
  <si>
    <t>Subcontract #1 (OVER $25,000)</t>
  </si>
  <si>
    <t>Subcontract #2 (OVER $25,000)</t>
  </si>
  <si>
    <t>Subcontract #3 (OVER $25,000)</t>
  </si>
  <si>
    <t xml:space="preserve">Subcontract #1 </t>
  </si>
  <si>
    <t xml:space="preserve">Subcontract #2 </t>
  </si>
  <si>
    <t xml:space="preserve">Subcontract #3 </t>
  </si>
  <si>
    <t>NON-PERSONNEL (included in IDC base)</t>
  </si>
  <si>
    <t>Total Non-Personnel included in IDC base</t>
  </si>
  <si>
    <t>NON-PERSONNEL (EXCLUDED from IDC base)</t>
  </si>
  <si>
    <t>Total Non-Personnel EXCLUDED from IDC base</t>
  </si>
  <si>
    <t>Employee only</t>
  </si>
  <si>
    <t>Employee + Child(ren)</t>
  </si>
  <si>
    <t>Employee + Spouse</t>
  </si>
  <si>
    <t>Employee + Spouse + Child(ren)</t>
  </si>
  <si>
    <t>For Graduate Assistants, fill in the number of GA's, the stipend amount and % to be paid on grant</t>
  </si>
  <si>
    <t xml:space="preserve">Fill in amounts for non-personnel costs that are included in the Indirect Cost (IDC) Base </t>
  </si>
  <si>
    <t>Includes:</t>
  </si>
  <si>
    <t xml:space="preserve">       Health insurance is calculated based on highest rate for the current period</t>
  </si>
  <si>
    <t>Note:  Do not override fringe entries</t>
  </si>
  <si>
    <t>Only enter data in the yellow-colored cells to ensure accurate calculations</t>
  </si>
  <si>
    <t>Salary/hr</t>
  </si>
  <si>
    <t>*Note: Indirect cost base is pre-set to calculate for Modified Total Direct Costs (total direct excluding equipment, tuition, patient costs, and sub-award amounts over $25,000)</t>
  </si>
  <si>
    <t>Total Subcontract(s) EXCLUDED from IDC base</t>
  </si>
  <si>
    <t>NOTE: For all subcontracts &gt;$25,000, the amount(s) over $25,000 will be automatically calculated and excluded from the Indirect Cost (IDC) Base</t>
  </si>
  <si>
    <t>Equipment (items &gt; $5,000)</t>
  </si>
  <si>
    <t>NOTE:  Equipment is defined as one item/piece over $5,000</t>
  </si>
  <si>
    <t>Updated:</t>
  </si>
  <si>
    <t>*NOTE: Yearly increases built into calculations:  Salary 3% ;  Family Health Insurance 10% ;  GA Tuition 10%</t>
  </si>
  <si>
    <t>PI Name:</t>
  </si>
  <si>
    <t>Project Title:</t>
  </si>
  <si>
    <t>Project dates:</t>
  </si>
  <si>
    <t>12 Month Personnel</t>
  </si>
  <si>
    <t>Name:</t>
  </si>
  <si>
    <t>Role on Project:</t>
  </si>
  <si>
    <t>Banner E #:</t>
  </si>
  <si>
    <t>Department:</t>
  </si>
  <si>
    <t>College:</t>
  </si>
  <si>
    <t>Committed % Effort:</t>
  </si>
  <si>
    <t xml:space="preserve">VA Appointment: </t>
  </si>
  <si>
    <t xml:space="preserve">Key Personnel: </t>
  </si>
  <si>
    <t>Cumulative Grant</t>
  </si>
  <si>
    <t>East Tennessee State University ~ P.O. Box 70,565, Johnson City, TN  37614 ~ Phone (423) 439-6052  Fax (423) 439-6050</t>
  </si>
  <si>
    <t>Total Supplies</t>
  </si>
  <si>
    <t>Other</t>
  </si>
  <si>
    <t>Total Other</t>
  </si>
  <si>
    <t>#</t>
  </si>
  <si>
    <t>Unit</t>
  </si>
  <si>
    <t>Cost</t>
  </si>
  <si>
    <t>Travel -- International</t>
  </si>
  <si>
    <t>Total Travel -- International</t>
  </si>
  <si>
    <t>Travel -- Domestic</t>
  </si>
  <si>
    <t>Total Travel -- Domestic</t>
  </si>
  <si>
    <t>Total Equipment EXCLUDED from IDC base</t>
  </si>
  <si>
    <t>Sponsor:</t>
  </si>
  <si>
    <t>Sponsor Type:</t>
  </si>
  <si>
    <t>Date Submitted:</t>
  </si>
  <si>
    <t>9 Month Personnel</t>
  </si>
  <si>
    <t>Committed AY % Effort:</t>
  </si>
  <si>
    <t>AY Salary requested</t>
  </si>
  <si>
    <t>Health (AY only)</t>
  </si>
  <si>
    <t>Committed SUM % Effort:</t>
  </si>
  <si>
    <t>SUM  Salary requested</t>
  </si>
  <si>
    <t xml:space="preserve">Total Fringe Benefits </t>
  </si>
  <si>
    <t>Total Salary requested</t>
  </si>
  <si>
    <t>Total Salary and Benefits</t>
  </si>
  <si>
    <t>Hourly Personnel</t>
  </si>
  <si>
    <t>Graduate Assistants with Tuition</t>
  </si>
  <si>
    <t># Positions:</t>
  </si>
  <si>
    <t>% effort:</t>
  </si>
  <si>
    <t>Stipend:</t>
  </si>
  <si>
    <t>Tuition/semester</t>
  </si>
  <si>
    <t>Stipend requested</t>
  </si>
  <si>
    <t>Total Stipend &amp; Tuition</t>
  </si>
  <si>
    <t>Total 12 month salary</t>
  </si>
  <si>
    <t>Total 9 month salary</t>
  </si>
  <si>
    <t>Total Summer salary</t>
  </si>
  <si>
    <t>Total Hourly salary</t>
  </si>
  <si>
    <t>Total GA stipend</t>
  </si>
  <si>
    <t>Total Fringe Benefits</t>
  </si>
  <si>
    <t>Total Personnel &amp; Benefits</t>
  </si>
  <si>
    <t>Total Consultants</t>
  </si>
  <si>
    <t>Step 1:</t>
  </si>
  <si>
    <t>TUITION will auto-populate, based on the information entered in this section.</t>
  </si>
  <si>
    <t>NOTE:  Fringe rates of 23% = 7.65% for FICA, FICA-Med and ~15% retirement</t>
  </si>
  <si>
    <t>Step 3:</t>
  </si>
  <si>
    <t xml:space="preserve">Click on the 'Supplies, Consultants &amp; Other' tab </t>
  </si>
  <si>
    <t>Click on the 'Personnel &amp; Benefits' tab</t>
  </si>
  <si>
    <t>This information will auto-populate on each tab.</t>
  </si>
  <si>
    <t>PI, Co-I(s), Faculty, Staff, Post Docs, Graduate Assistants, and Students</t>
  </si>
  <si>
    <t>Include All Personnel:</t>
  </si>
  <si>
    <t>For Students and/or Hourly workers, fill in the number of positions, the hourly amount and the number of hours to be worked on grant</t>
  </si>
  <si>
    <t>Materials and supplies, consultants, etc</t>
  </si>
  <si>
    <t>1. Fill in the Principal Investigator Name, Sponsor Information and Date</t>
  </si>
  <si>
    <t xml:space="preserve">Click on the 'Travel' tab </t>
  </si>
  <si>
    <t xml:space="preserve">Fill in amounts for travel costs that are included in the Indirect Cost (IDC) Base </t>
  </si>
  <si>
    <t>Domestic travel and Foreign travel</t>
  </si>
  <si>
    <t>Step 4:</t>
  </si>
  <si>
    <t>Step 5:</t>
  </si>
  <si>
    <t xml:space="preserve">Click on the 'Equipment' tab </t>
  </si>
  <si>
    <t xml:space="preserve">Fill in amounts for Equipment costs that are EXCLUDED from the Indirect Cost (IDC) Base </t>
  </si>
  <si>
    <t>Step 6:</t>
  </si>
  <si>
    <t xml:space="preserve">Click on the 'Subcontracts' tab </t>
  </si>
  <si>
    <t>Fill in the Name and amount(s) for each subcontract</t>
  </si>
  <si>
    <t>Step 7:</t>
  </si>
  <si>
    <t xml:space="preserve">Click on the 'Indirect Costs' tab </t>
  </si>
  <si>
    <t>TOTAL TRAVEL</t>
  </si>
  <si>
    <t>INDIRECT COST CALCULATION</t>
  </si>
  <si>
    <t>SUBCONTRACTS</t>
  </si>
  <si>
    <t>(items &gt; $5,000)</t>
  </si>
  <si>
    <t xml:space="preserve">Equipment </t>
  </si>
  <si>
    <t>Total GA Tuition (Excluded from IDC base)</t>
  </si>
  <si>
    <t>(include names, if known)</t>
  </si>
  <si>
    <t xml:space="preserve">Consultants </t>
  </si>
  <si>
    <t>12 Month PERSONNEL</t>
  </si>
  <si>
    <t>9 Month PERSONNEL</t>
  </si>
  <si>
    <t>Role on Project</t>
  </si>
  <si>
    <t>NAME</t>
  </si>
  <si>
    <t>Hourly PERSONNEL</t>
  </si>
  <si>
    <t>Graduate Assistants</t>
  </si>
  <si>
    <t>Fringe Benefits</t>
  </si>
  <si>
    <t>TOTAL PERSONNEL/FRINGE BENEFITS</t>
  </si>
  <si>
    <t>PERSONNEL/BENEFITS</t>
  </si>
  <si>
    <t>Step 8:</t>
  </si>
  <si>
    <t>(please list)</t>
  </si>
  <si>
    <t>Note: Longevity starts at year 3 for regular faculty and staff--ie 3 yrs = 300</t>
  </si>
  <si>
    <t>2. Fill in personnel (name/position and role on grant), % effort (or # hours) and salary information (base salary and longevity amount) for each person with effort on the grant</t>
  </si>
  <si>
    <t>Indirect rate:</t>
  </si>
  <si>
    <t>Cost Share Data is to be entered in the Red-colored or red-outlined areas</t>
  </si>
  <si>
    <t>YR1 Cost Share</t>
  </si>
  <si>
    <t>YR2 Cost Share</t>
  </si>
  <si>
    <t>YR3 Cost Share</t>
  </si>
  <si>
    <t>YR4 Cost Share</t>
  </si>
  <si>
    <t>YR5 Cost Share</t>
  </si>
  <si>
    <t>Cumulative Cost Share</t>
  </si>
  <si>
    <t xml:space="preserve">Click on the 'Cumulative Budget Summary' tab </t>
  </si>
  <si>
    <t>Personnel / Benefits</t>
  </si>
  <si>
    <t>Supplies, Consultants, Other</t>
  </si>
  <si>
    <t>Equipment</t>
  </si>
  <si>
    <t>Subcontracts</t>
  </si>
  <si>
    <t>Step 9:</t>
  </si>
  <si>
    <t xml:space="preserve">Click on the 'Budget Justification Narrative' tab </t>
  </si>
  <si>
    <t xml:space="preserve">Verify that all information in the summary page is correct.  </t>
  </si>
  <si>
    <t>Insert (or type in the spaces provided) the budget narrative details.</t>
  </si>
  <si>
    <t>Step 10:</t>
  </si>
  <si>
    <t>Finalize and Submit to ORSPA</t>
  </si>
  <si>
    <t>Step 2:</t>
  </si>
  <si>
    <t>Reminder:  For each person listed in the budget, indicate whether they are Key Personnel and/or have a VA appointment.</t>
  </si>
  <si>
    <t>No</t>
  </si>
  <si>
    <t>Yes</t>
  </si>
  <si>
    <t>Yes*</t>
  </si>
  <si>
    <t>AY</t>
  </si>
  <si>
    <t>SUM</t>
  </si>
  <si>
    <t>FY</t>
  </si>
  <si>
    <t>Hrs</t>
  </si>
  <si>
    <t>PERSONNEL EFFORT</t>
  </si>
  <si>
    <r>
      <t xml:space="preserve">After verifying the budget numbers and narrative, print 1) the </t>
    </r>
    <r>
      <rPr>
        <b/>
        <sz val="10"/>
        <color indexed="36"/>
        <rFont val="Arial"/>
        <family val="2"/>
      </rPr>
      <t>Cumulative Budget Summary</t>
    </r>
    <r>
      <rPr>
        <sz val="10"/>
        <rFont val="Arial"/>
        <family val="2"/>
      </rPr>
      <t xml:space="preserve"> page, 2) the </t>
    </r>
    <r>
      <rPr>
        <b/>
        <sz val="10"/>
        <color indexed="36"/>
        <rFont val="Arial"/>
        <family val="2"/>
      </rPr>
      <t>Budget Justification Narrative</t>
    </r>
    <r>
      <rPr>
        <sz val="10"/>
        <rFont val="Arial"/>
        <family val="2"/>
      </rPr>
      <t xml:space="preserve"> page, and 3) the </t>
    </r>
    <r>
      <rPr>
        <b/>
        <sz val="10"/>
        <color indexed="36"/>
        <rFont val="Arial"/>
        <family val="2"/>
      </rPr>
      <t>Personnel Effort Summary</t>
    </r>
    <r>
      <rPr>
        <sz val="10"/>
        <rFont val="Arial"/>
        <family val="2"/>
      </rPr>
      <t xml:space="preserve"> page.  Attach all three (3) documents to the Internal Routing Form and submit to ORSPA. </t>
    </r>
  </si>
  <si>
    <t>*NOTE:</t>
  </si>
  <si>
    <t>Participant Costs</t>
  </si>
  <si>
    <t>Total Participant Costs</t>
  </si>
  <si>
    <t xml:space="preserve">Click on the 'ParticipantCost' tab </t>
  </si>
  <si>
    <t xml:space="preserve">Fill in amounts for participant costs that are EXCLUDED from the Indirect Cost (IDC) Base </t>
  </si>
  <si>
    <t>Costs for participants in the project, NOT incentives or speaker stipends</t>
  </si>
  <si>
    <t>Step 11:</t>
  </si>
  <si>
    <t>Yearly increases are built into calculations:  Salary (including GA stipends) 3%; Health Insurance 10%; GA Tuition 10%</t>
  </si>
  <si>
    <t>The budget worksheet can be emailed to our office for assistance before the budget is finalized.</t>
  </si>
  <si>
    <t># yr2-4</t>
  </si>
  <si>
    <t xml:space="preserve">(For 2020-2021:  minimum stipend is $3800/semester or $7600/academic year) </t>
  </si>
  <si>
    <t>Annual Premium amount for Employer share:</t>
  </si>
  <si>
    <t>There was an 2.84% increase for</t>
  </si>
  <si>
    <t>the 2021 premium amounts</t>
  </si>
  <si>
    <r>
      <t xml:space="preserve">The current DHHS Indirect Cost Rate agreement can be found on our Forms page:  </t>
    </r>
    <r>
      <rPr>
        <u val="single"/>
        <sz val="10"/>
        <color indexed="36"/>
        <rFont val="Arial"/>
        <family val="2"/>
      </rPr>
      <t>http://www.etsu.edu/research/orspa/forms/default.aspx.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</si>
</sst>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_);[Red]\(0\)"/>
    <numFmt numFmtId="167" formatCode="_(&quot;$&quot;* #,##0.0_);_(&quot;$&quot;* \(#,##0.0\);_(&quot;$&quot;* &quot;-&quot;?_);_(@_)"/>
    <numFmt numFmtId="168" formatCode="[$-409]dddd\,\ mmmm\ dd\,\ yyyy"/>
    <numFmt numFmtId="169" formatCode="[$-409]h:mm:ss\ AM/PM"/>
    <numFmt numFmtId="170" formatCode="[$-409]mmmm\ d\,\ yyyy;@"/>
    <numFmt numFmtId="171" formatCode="m/d/yyyy;@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color indexed="3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2" fontId="1" fillId="0" borderId="0" xfId="0" applyNumberFormat="1" applyFont="1" applyBorder="1" applyAlignment="1">
      <alignment/>
    </xf>
    <xf numFmtId="15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42" fontId="0" fillId="0" borderId="10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2" fontId="0" fillId="33" borderId="0" xfId="0" applyNumberFormat="1" applyFill="1" applyBorder="1" applyAlignment="1">
      <alignment/>
    </xf>
    <xf numFmtId="42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5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42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  <xf numFmtId="4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2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10" borderId="0" xfId="0" applyFill="1" applyBorder="1" applyAlignment="1">
      <alignment/>
    </xf>
    <xf numFmtId="9" fontId="0" fillId="10" borderId="0" xfId="0" applyNumberFormat="1" applyFill="1" applyBorder="1" applyAlignment="1">
      <alignment/>
    </xf>
    <xf numFmtId="42" fontId="0" fillId="10" borderId="0" xfId="0" applyNumberForma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10" borderId="0" xfId="0" applyFont="1" applyFill="1" applyBorder="1" applyAlignment="1">
      <alignment horizontal="right"/>
    </xf>
    <xf numFmtId="0" fontId="0" fillId="10" borderId="0" xfId="0" applyFill="1" applyAlignment="1">
      <alignment/>
    </xf>
    <xf numFmtId="42" fontId="1" fillId="1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42" fontId="1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2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7" fontId="0" fillId="35" borderId="11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42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9" fontId="0" fillId="35" borderId="10" xfId="0" applyNumberFormat="1" applyFill="1" applyBorder="1" applyAlignment="1">
      <alignment/>
    </xf>
    <xf numFmtId="9" fontId="0" fillId="35" borderId="0" xfId="0" applyNumberFormat="1" applyFill="1" applyBorder="1" applyAlignment="1">
      <alignment/>
    </xf>
    <xf numFmtId="0" fontId="1" fillId="9" borderId="0" xfId="0" applyFont="1" applyFill="1" applyBorder="1" applyAlignment="1">
      <alignment horizontal="center" wrapText="1"/>
    </xf>
    <xf numFmtId="0" fontId="0" fillId="9" borderId="0" xfId="0" applyFill="1" applyBorder="1" applyAlignment="1">
      <alignment/>
    </xf>
    <xf numFmtId="42" fontId="0" fillId="9" borderId="0" xfId="0" applyNumberFormat="1" applyFill="1" applyBorder="1" applyAlignment="1">
      <alignment/>
    </xf>
    <xf numFmtId="42" fontId="1" fillId="9" borderId="10" xfId="0" applyNumberFormat="1" applyFont="1" applyFill="1" applyBorder="1" applyAlignment="1">
      <alignment/>
    </xf>
    <xf numFmtId="42" fontId="1" fillId="9" borderId="0" xfId="0" applyNumberFormat="1" applyFont="1" applyFill="1" applyBorder="1" applyAlignment="1">
      <alignment/>
    </xf>
    <xf numFmtId="42" fontId="0" fillId="9" borderId="10" xfId="0" applyNumberFormat="1" applyFill="1" applyBorder="1" applyAlignment="1">
      <alignment/>
    </xf>
    <xf numFmtId="0" fontId="1" fillId="9" borderId="0" xfId="0" applyFont="1" applyFill="1" applyBorder="1" applyAlignment="1">
      <alignment horizontal="center"/>
    </xf>
    <xf numFmtId="9" fontId="0" fillId="9" borderId="0" xfId="0" applyNumberFormat="1" applyFill="1" applyBorder="1" applyAlignment="1">
      <alignment/>
    </xf>
    <xf numFmtId="165" fontId="0" fillId="9" borderId="0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1" fillId="0" borderId="12" xfId="0" applyNumberFormat="1" applyFont="1" applyBorder="1" applyAlignment="1">
      <alignment/>
    </xf>
    <xf numFmtId="4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2" fontId="0" fillId="33" borderId="12" xfId="0" applyNumberFormat="1" applyFont="1" applyFill="1" applyBorder="1" applyAlignment="1">
      <alignment/>
    </xf>
    <xf numFmtId="42" fontId="0" fillId="0" borderId="12" xfId="0" applyNumberFormat="1" applyFont="1" applyFill="1" applyBorder="1" applyAlignment="1">
      <alignment/>
    </xf>
    <xf numFmtId="42" fontId="0" fillId="9" borderId="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37" fontId="0" fillId="35" borderId="12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right"/>
    </xf>
    <xf numFmtId="0" fontId="0" fillId="37" borderId="0" xfId="0" applyFill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2" fontId="12" fillId="0" borderId="0" xfId="0" applyNumberFormat="1" applyFont="1" applyBorder="1" applyAlignment="1">
      <alignment horizontal="right" wrapText="1"/>
    </xf>
    <xf numFmtId="42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4" fillId="0" borderId="0" xfId="0" applyFont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/>
    </xf>
    <xf numFmtId="10" fontId="0" fillId="9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9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39" fontId="0" fillId="9" borderId="0" xfId="0" applyNumberFormat="1" applyFill="1" applyBorder="1" applyAlignment="1">
      <alignment/>
    </xf>
    <xf numFmtId="9" fontId="0" fillId="35" borderId="0" xfId="0" applyNumberFormat="1" applyFont="1" applyFill="1" applyBorder="1" applyAlignment="1">
      <alignment/>
    </xf>
    <xf numFmtId="42" fontId="0" fillId="0" borderId="0" xfId="0" applyNumberFormat="1" applyFont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10" fontId="0" fillId="33" borderId="10" xfId="0" applyNumberFormat="1" applyFill="1" applyBorder="1" applyAlignment="1">
      <alignment/>
    </xf>
    <xf numFmtId="10" fontId="0" fillId="35" borderId="0" xfId="0" applyNumberFormat="1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42" fontId="10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5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/>
    </xf>
    <xf numFmtId="0" fontId="1" fillId="9" borderId="13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35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right"/>
    </xf>
    <xf numFmtId="14" fontId="0" fillId="35" borderId="11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4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1">
      <selection activeCell="A9" sqref="A9"/>
    </sheetView>
  </sheetViews>
  <sheetFormatPr defaultColWidth="9.140625" defaultRowHeight="12.75"/>
  <cols>
    <col min="2" max="2" width="10.28125" style="0" bestFit="1" customWidth="1"/>
    <col min="7" max="8" width="11.28125" style="0" bestFit="1" customWidth="1"/>
    <col min="11" max="11" width="9.28125" style="0" customWidth="1"/>
  </cols>
  <sheetData>
    <row r="1" spans="1:11" ht="12.75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165" t="s">
        <v>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">
      <c r="A4" s="167" t="s">
        <v>50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2.75">
      <c r="A5" s="169" t="s">
        <v>158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</row>
    <row r="6" spans="1:11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ht="12.75">
      <c r="A7" s="34" t="s">
        <v>112</v>
      </c>
    </row>
    <row r="8" spans="1:11" ht="12.75">
      <c r="A8" s="150" t="s">
        <v>117</v>
      </c>
      <c r="B8" s="150"/>
      <c r="C8" s="150"/>
      <c r="D8" s="150"/>
      <c r="E8" s="150"/>
      <c r="F8" s="150"/>
      <c r="G8" s="150"/>
      <c r="H8" s="150"/>
      <c r="I8" s="150"/>
      <c r="J8" s="150"/>
      <c r="K8" s="151"/>
    </row>
    <row r="9" ht="12.75">
      <c r="A9" s="73"/>
    </row>
    <row r="10" spans="2:11" ht="12.75">
      <c r="B10" s="172" t="s">
        <v>123</v>
      </c>
      <c r="C10" s="156"/>
      <c r="D10" s="156"/>
      <c r="E10" s="156"/>
      <c r="F10" s="156"/>
      <c r="G10" s="156"/>
      <c r="H10" s="156"/>
      <c r="I10" s="156"/>
      <c r="J10" s="156"/>
      <c r="K10" s="156"/>
    </row>
    <row r="11" spans="2:11" ht="12.75">
      <c r="B11" s="57"/>
      <c r="C11" s="161" t="s">
        <v>118</v>
      </c>
      <c r="D11" s="161"/>
      <c r="E11" s="161"/>
      <c r="F11" s="161"/>
      <c r="G11" s="161"/>
      <c r="H11" s="161"/>
      <c r="I11" s="161"/>
      <c r="J11" s="161"/>
      <c r="K11" s="161"/>
    </row>
    <row r="12" ht="26.25" customHeight="1">
      <c r="A12" s="34" t="s">
        <v>176</v>
      </c>
    </row>
    <row r="13" spans="2:11" ht="26.25" customHeight="1">
      <c r="B13" s="152" t="s">
        <v>156</v>
      </c>
      <c r="C13" s="153"/>
      <c r="D13" s="153"/>
      <c r="E13" s="153"/>
      <c r="F13" s="153"/>
      <c r="G13" s="153"/>
      <c r="H13" s="153"/>
      <c r="I13" s="153"/>
      <c r="J13" s="153"/>
      <c r="K13" s="153"/>
    </row>
    <row r="14" spans="2:11" ht="12.75">
      <c r="B14" s="163" t="s">
        <v>177</v>
      </c>
      <c r="C14" s="163"/>
      <c r="D14" s="163"/>
      <c r="E14" s="163"/>
      <c r="F14" s="163"/>
      <c r="G14" s="163"/>
      <c r="H14" s="163"/>
      <c r="I14" s="163"/>
      <c r="J14" s="163"/>
      <c r="K14" s="163"/>
    </row>
    <row r="15" spans="2:3" ht="12.75">
      <c r="B15" s="35"/>
      <c r="C15" s="114" t="s">
        <v>155</v>
      </c>
    </row>
    <row r="16" spans="2:3" ht="12.75">
      <c r="B16" s="35"/>
      <c r="C16" s="114"/>
    </row>
    <row r="17" ht="12.75">
      <c r="B17" s="115" t="s">
        <v>120</v>
      </c>
    </row>
    <row r="18" spans="2:11" ht="12.75">
      <c r="B18" s="152" t="s">
        <v>119</v>
      </c>
      <c r="C18" s="153"/>
      <c r="D18" s="153"/>
      <c r="E18" s="153"/>
      <c r="F18" s="153"/>
      <c r="G18" s="153"/>
      <c r="H18" s="153"/>
      <c r="I18" s="153"/>
      <c r="J18" s="153"/>
      <c r="K18" s="153"/>
    </row>
    <row r="19" ht="25.5" customHeight="1"/>
    <row r="20" spans="2:11" ht="12.75">
      <c r="B20" s="164" t="s">
        <v>121</v>
      </c>
      <c r="C20" s="153"/>
      <c r="D20" s="153"/>
      <c r="E20" s="153"/>
      <c r="F20" s="153"/>
      <c r="G20" s="153"/>
      <c r="H20" s="153"/>
      <c r="I20" s="153"/>
      <c r="J20" s="153"/>
      <c r="K20" s="153"/>
    </row>
    <row r="21" spans="2:11" ht="12.75">
      <c r="B21" s="164" t="s">
        <v>45</v>
      </c>
      <c r="C21" s="153"/>
      <c r="D21" s="153"/>
      <c r="E21" s="153"/>
      <c r="F21" s="153"/>
      <c r="G21" s="153"/>
      <c r="H21" s="153"/>
      <c r="I21" s="153"/>
      <c r="J21" s="153"/>
      <c r="K21" s="153"/>
    </row>
    <row r="22" spans="2:11" ht="14.25" customHeight="1">
      <c r="B22" s="29"/>
      <c r="C22" s="160" t="s">
        <v>197</v>
      </c>
      <c r="D22" s="160"/>
      <c r="E22" s="160"/>
      <c r="F22" s="160"/>
      <c r="G22" s="160"/>
      <c r="H22" s="160"/>
      <c r="I22" s="160"/>
      <c r="J22" s="160"/>
      <c r="K22" s="160"/>
    </row>
    <row r="23" spans="3:11" ht="12.75">
      <c r="C23" s="161" t="s">
        <v>113</v>
      </c>
      <c r="D23" s="161"/>
      <c r="E23" s="161"/>
      <c r="F23" s="161"/>
      <c r="G23" s="161"/>
      <c r="H23" s="161"/>
      <c r="I23" s="161"/>
      <c r="J23" s="161"/>
      <c r="K23" s="161"/>
    </row>
    <row r="24" ht="12.75">
      <c r="B24" s="29"/>
    </row>
    <row r="25" spans="2:11" ht="12.75">
      <c r="B25" s="154" t="s">
        <v>20</v>
      </c>
      <c r="C25" s="153"/>
      <c r="D25" s="153"/>
      <c r="E25" s="153"/>
      <c r="F25" s="153"/>
      <c r="G25" s="153"/>
      <c r="H25" s="153"/>
      <c r="I25" s="153"/>
      <c r="J25" s="153"/>
      <c r="K25" s="153"/>
    </row>
    <row r="26" spans="2:11" ht="12.75">
      <c r="B26" s="154" t="s">
        <v>114</v>
      </c>
      <c r="C26" s="153"/>
      <c r="D26" s="153"/>
      <c r="E26" s="153"/>
      <c r="F26" s="153"/>
      <c r="G26" s="153"/>
      <c r="H26" s="153"/>
      <c r="I26" s="153"/>
      <c r="J26" s="153"/>
      <c r="K26" s="153"/>
    </row>
    <row r="27" spans="2:11" ht="12.75" customHeight="1">
      <c r="B27" s="154" t="s">
        <v>48</v>
      </c>
      <c r="C27" s="154"/>
      <c r="D27" s="154"/>
      <c r="E27" s="154"/>
      <c r="F27" s="154"/>
      <c r="G27" s="154"/>
      <c r="H27" s="154"/>
      <c r="I27" s="154"/>
      <c r="J27" s="154"/>
      <c r="K27" s="154"/>
    </row>
    <row r="28" spans="2:11" ht="12.75">
      <c r="B28" s="162" t="s">
        <v>198</v>
      </c>
      <c r="C28" s="162"/>
      <c r="D28" s="162"/>
      <c r="E28" s="162"/>
      <c r="F28" s="162"/>
      <c r="G28" s="144">
        <v>2020</v>
      </c>
      <c r="H28" s="144">
        <v>2021</v>
      </c>
      <c r="I28" s="56"/>
      <c r="J28" s="56"/>
      <c r="K28" s="56"/>
    </row>
    <row r="29" spans="2:9" ht="12.75">
      <c r="B29" s="28"/>
      <c r="C29" s="156" t="s">
        <v>41</v>
      </c>
      <c r="D29" s="156"/>
      <c r="E29" s="156"/>
      <c r="F29" s="156"/>
      <c r="G29" s="33">
        <v>6516</v>
      </c>
      <c r="H29" s="33">
        <v>6696</v>
      </c>
      <c r="I29" s="115" t="s">
        <v>187</v>
      </c>
    </row>
    <row r="30" spans="2:9" ht="12.75">
      <c r="B30" s="28"/>
      <c r="C30" s="156" t="s">
        <v>42</v>
      </c>
      <c r="D30" s="156"/>
      <c r="E30" s="156"/>
      <c r="F30" s="156"/>
      <c r="G30" s="33">
        <v>9768</v>
      </c>
      <c r="H30" s="33">
        <v>10044</v>
      </c>
      <c r="I30" s="35" t="s">
        <v>199</v>
      </c>
    </row>
    <row r="31" spans="2:9" ht="12.75">
      <c r="B31" s="28"/>
      <c r="C31" s="156" t="s">
        <v>43</v>
      </c>
      <c r="D31" s="156"/>
      <c r="E31" s="156"/>
      <c r="F31" s="156"/>
      <c r="G31" s="33">
        <v>13680</v>
      </c>
      <c r="H31" s="33">
        <v>14064</v>
      </c>
      <c r="I31" s="35" t="s">
        <v>200</v>
      </c>
    </row>
    <row r="32" spans="2:8" ht="12.75">
      <c r="B32" s="28"/>
      <c r="C32" s="156" t="s">
        <v>44</v>
      </c>
      <c r="D32" s="156"/>
      <c r="E32" s="156"/>
      <c r="F32" s="156"/>
      <c r="G32" s="33">
        <v>16932</v>
      </c>
      <c r="H32" s="33">
        <v>17412</v>
      </c>
    </row>
    <row r="33" spans="2:12" ht="13.5" customHeight="1">
      <c r="B33" s="28"/>
      <c r="L33" s="31"/>
    </row>
    <row r="34" spans="2:11" ht="27" customHeight="1">
      <c r="B34" s="157" t="s">
        <v>194</v>
      </c>
      <c r="C34" s="158"/>
      <c r="D34" s="158"/>
      <c r="E34" s="158"/>
      <c r="F34" s="158"/>
      <c r="G34" s="158"/>
      <c r="H34" s="158"/>
      <c r="I34" s="158"/>
      <c r="J34" s="158"/>
      <c r="K34" s="158"/>
    </row>
    <row r="35" spans="2:11" ht="12.75">
      <c r="B35" s="159" t="s">
        <v>49</v>
      </c>
      <c r="C35" s="156"/>
      <c r="D35" s="156"/>
      <c r="E35" s="156"/>
      <c r="F35" s="156"/>
      <c r="G35" s="156"/>
      <c r="H35" s="156"/>
      <c r="I35" s="156"/>
      <c r="J35" s="156"/>
      <c r="K35" s="156"/>
    </row>
    <row r="37" ht="12.75">
      <c r="A37" s="34" t="s">
        <v>115</v>
      </c>
    </row>
    <row r="38" spans="1:11" ht="12.75">
      <c r="A38" s="150" t="s">
        <v>116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39" spans="2:11" ht="12.75">
      <c r="B39" s="153" t="s">
        <v>46</v>
      </c>
      <c r="C39" s="153"/>
      <c r="D39" s="153"/>
      <c r="E39" s="153"/>
      <c r="F39" s="153"/>
      <c r="G39" s="153"/>
      <c r="H39" s="153"/>
      <c r="I39" s="153"/>
      <c r="J39" s="153"/>
      <c r="K39" s="153"/>
    </row>
    <row r="40" ht="12.75">
      <c r="B40" t="s">
        <v>47</v>
      </c>
    </row>
    <row r="41" spans="2:11" ht="12.75">
      <c r="B41" s="152" t="s">
        <v>122</v>
      </c>
      <c r="C41" s="153"/>
      <c r="D41" s="153"/>
      <c r="E41" s="153"/>
      <c r="F41" s="153"/>
      <c r="G41" s="153"/>
      <c r="H41" s="153"/>
      <c r="I41" s="153"/>
      <c r="J41" s="153"/>
      <c r="K41" s="153"/>
    </row>
    <row r="43" ht="12.75">
      <c r="A43" s="34" t="s">
        <v>127</v>
      </c>
    </row>
    <row r="44" spans="1:11" ht="12.75">
      <c r="A44" s="150" t="s">
        <v>190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1"/>
    </row>
    <row r="45" spans="2:11" ht="12.75">
      <c r="B45" s="152" t="s">
        <v>191</v>
      </c>
      <c r="C45" s="153"/>
      <c r="D45" s="153"/>
      <c r="E45" s="153"/>
      <c r="F45" s="153"/>
      <c r="G45" s="153"/>
      <c r="H45" s="153"/>
      <c r="I45" s="153"/>
      <c r="J45" s="153"/>
      <c r="K45" s="153"/>
    </row>
    <row r="46" ht="12.75">
      <c r="B46" t="s">
        <v>47</v>
      </c>
    </row>
    <row r="47" spans="2:11" ht="12.75">
      <c r="B47" s="152" t="s">
        <v>192</v>
      </c>
      <c r="C47" s="153"/>
      <c r="D47" s="153"/>
      <c r="E47" s="153"/>
      <c r="F47" s="153"/>
      <c r="G47" s="153"/>
      <c r="H47" s="153"/>
      <c r="I47" s="153"/>
      <c r="J47" s="153"/>
      <c r="K47" s="153"/>
    </row>
    <row r="48" spans="2:11" ht="12.75">
      <c r="B48" s="58"/>
      <c r="C48" s="56"/>
      <c r="D48" s="56"/>
      <c r="E48" s="56"/>
      <c r="F48" s="56"/>
      <c r="G48" s="56"/>
      <c r="H48" s="56"/>
      <c r="I48" s="56"/>
      <c r="J48" s="56"/>
      <c r="K48" s="56"/>
    </row>
    <row r="49" ht="12.75">
      <c r="A49" s="34" t="s">
        <v>128</v>
      </c>
    </row>
    <row r="50" spans="1:11" ht="12.75">
      <c r="A50" s="150" t="s">
        <v>124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1"/>
    </row>
    <row r="51" spans="2:11" ht="12.75">
      <c r="B51" s="152" t="s">
        <v>125</v>
      </c>
      <c r="C51" s="153"/>
      <c r="D51" s="153"/>
      <c r="E51" s="153"/>
      <c r="F51" s="153"/>
      <c r="G51" s="153"/>
      <c r="H51" s="153"/>
      <c r="I51" s="153"/>
      <c r="J51" s="153"/>
      <c r="K51" s="153"/>
    </row>
    <row r="52" ht="12.75">
      <c r="B52" t="s">
        <v>47</v>
      </c>
    </row>
    <row r="53" spans="2:11" ht="12.75">
      <c r="B53" s="152" t="s">
        <v>126</v>
      </c>
      <c r="C53" s="153"/>
      <c r="D53" s="153"/>
      <c r="E53" s="153"/>
      <c r="F53" s="153"/>
      <c r="G53" s="153"/>
      <c r="H53" s="153"/>
      <c r="I53" s="153"/>
      <c r="J53" s="153"/>
      <c r="K53" s="153"/>
    </row>
    <row r="54" spans="2:11" ht="12.75">
      <c r="B54" s="58"/>
      <c r="C54" s="56"/>
      <c r="D54" s="56"/>
      <c r="E54" s="56"/>
      <c r="F54" s="56"/>
      <c r="G54" s="56"/>
      <c r="H54" s="56"/>
      <c r="I54" s="56"/>
      <c r="J54" s="56"/>
      <c r="K54" s="56"/>
    </row>
    <row r="55" ht="12.75">
      <c r="A55" s="34" t="s">
        <v>131</v>
      </c>
    </row>
    <row r="56" spans="1:11" ht="12.75">
      <c r="A56" s="150" t="s">
        <v>129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1"/>
    </row>
    <row r="57" spans="2:11" ht="13.5" customHeight="1">
      <c r="B57" s="152" t="s">
        <v>130</v>
      </c>
      <c r="C57" s="153"/>
      <c r="D57" s="153"/>
      <c r="E57" s="153"/>
      <c r="F57" s="153"/>
      <c r="G57" s="153"/>
      <c r="H57" s="153"/>
      <c r="I57" s="153"/>
      <c r="J57" s="153"/>
      <c r="K57" s="153"/>
    </row>
    <row r="58" spans="2:11" ht="12.75">
      <c r="B58" s="154" t="s">
        <v>56</v>
      </c>
      <c r="C58" s="153"/>
      <c r="D58" s="153"/>
      <c r="E58" s="153"/>
      <c r="F58" s="153"/>
      <c r="G58" s="153"/>
      <c r="H58" s="153"/>
      <c r="I58" s="153"/>
      <c r="J58" s="153"/>
      <c r="K58" s="153"/>
    </row>
    <row r="60" ht="12.75">
      <c r="A60" s="34" t="s">
        <v>134</v>
      </c>
    </row>
    <row r="61" spans="1:11" ht="12.75">
      <c r="A61" s="150" t="s">
        <v>132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1"/>
    </row>
    <row r="62" spans="2:11" ht="25.5" customHeight="1">
      <c r="B62" s="152" t="s">
        <v>133</v>
      </c>
      <c r="C62" s="153"/>
      <c r="D62" s="153"/>
      <c r="E62" s="153"/>
      <c r="F62" s="153"/>
      <c r="G62" s="153"/>
      <c r="H62" s="153"/>
      <c r="I62" s="153"/>
      <c r="J62" s="153"/>
      <c r="K62" s="153"/>
    </row>
    <row r="63" spans="2:11" ht="25.5" customHeight="1">
      <c r="B63" s="154" t="s">
        <v>54</v>
      </c>
      <c r="C63" s="153"/>
      <c r="D63" s="153"/>
      <c r="E63" s="153"/>
      <c r="F63" s="153"/>
      <c r="G63" s="153"/>
      <c r="H63" s="153"/>
      <c r="I63" s="153"/>
      <c r="J63" s="153"/>
      <c r="K63" s="153"/>
    </row>
    <row r="65" ht="12.75">
      <c r="A65" s="34" t="s">
        <v>153</v>
      </c>
    </row>
    <row r="66" spans="1:11" ht="12.75">
      <c r="A66" s="150" t="s">
        <v>135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1"/>
    </row>
    <row r="67" spans="2:11" ht="25.5" customHeight="1">
      <c r="B67" s="153" t="s">
        <v>24</v>
      </c>
      <c r="C67" s="153"/>
      <c r="D67" s="153"/>
      <c r="E67" s="153"/>
      <c r="F67" s="153"/>
      <c r="G67" s="153"/>
      <c r="H67" s="153"/>
      <c r="I67" s="153"/>
      <c r="J67" s="153"/>
      <c r="K67" s="153"/>
    </row>
    <row r="68" spans="2:11" ht="26.25" customHeight="1">
      <c r="B68" s="155" t="s">
        <v>52</v>
      </c>
      <c r="C68" s="153"/>
      <c r="D68" s="153"/>
      <c r="E68" s="153"/>
      <c r="F68" s="153"/>
      <c r="G68" s="153"/>
      <c r="H68" s="153"/>
      <c r="I68" s="153"/>
      <c r="J68" s="153"/>
      <c r="K68" s="153"/>
    </row>
    <row r="69" spans="2:11" ht="26.25" customHeight="1">
      <c r="B69" s="149" t="s">
        <v>201</v>
      </c>
      <c r="C69" s="149"/>
      <c r="D69" s="149"/>
      <c r="E69" s="149"/>
      <c r="F69" s="149"/>
      <c r="G69" s="149"/>
      <c r="H69" s="149"/>
      <c r="I69" s="149"/>
      <c r="J69" s="149"/>
      <c r="K69" s="149"/>
    </row>
    <row r="70" spans="1:11" s="46" customFormat="1" ht="12.75">
      <c r="A70"/>
      <c r="B70" s="59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>
      <c r="A71" s="84" t="s">
        <v>170</v>
      </c>
      <c r="B71" s="85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2.75">
      <c r="A72" s="150" t="s">
        <v>171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1"/>
    </row>
    <row r="73" spans="1:11" ht="12.75">
      <c r="A73" s="86"/>
      <c r="B73" s="152" t="s">
        <v>173</v>
      </c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s="46" customFormat="1" ht="12.75">
      <c r="A74" s="86"/>
      <c r="B74" s="58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>
      <c r="A75" s="84" t="s">
        <v>174</v>
      </c>
      <c r="B75" s="85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2.75">
      <c r="A76" s="150" t="s">
        <v>165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1"/>
    </row>
    <row r="77" spans="1:11" ht="12" customHeight="1">
      <c r="A77" s="86"/>
      <c r="B77" s="152" t="s">
        <v>172</v>
      </c>
      <c r="C77" s="153"/>
      <c r="D77" s="153"/>
      <c r="E77" s="153"/>
      <c r="F77" s="153"/>
      <c r="G77" s="153"/>
      <c r="H77" s="153"/>
      <c r="I77" s="153"/>
      <c r="J77" s="153"/>
      <c r="K77" s="153"/>
    </row>
    <row r="78" spans="1:11" s="46" customFormat="1" ht="12.75">
      <c r="A78"/>
      <c r="B78" s="59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>
      <c r="A79" s="84" t="s">
        <v>193</v>
      </c>
      <c r="B79" s="85"/>
      <c r="C79" s="46"/>
      <c r="D79" s="46"/>
      <c r="E79" s="46"/>
      <c r="F79" s="46"/>
      <c r="G79" s="46"/>
      <c r="H79" s="46"/>
      <c r="I79" s="46"/>
      <c r="J79" s="46"/>
      <c r="K79" s="46"/>
    </row>
    <row r="80" spans="1:11" ht="12.75" customHeight="1">
      <c r="A80" s="150" t="s">
        <v>175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1"/>
    </row>
    <row r="81" spans="1:11" ht="42.75" customHeight="1">
      <c r="A81" s="86"/>
      <c r="B81" s="145" t="s">
        <v>186</v>
      </c>
      <c r="C81" s="146"/>
      <c r="D81" s="146"/>
      <c r="E81" s="146"/>
      <c r="F81" s="146"/>
      <c r="G81" s="146"/>
      <c r="H81" s="146"/>
      <c r="I81" s="146"/>
      <c r="J81" s="146"/>
      <c r="K81" s="146"/>
    </row>
    <row r="82" spans="1:11" ht="19.5" customHeight="1">
      <c r="A82" s="86"/>
      <c r="B82" s="147" t="s">
        <v>195</v>
      </c>
      <c r="C82" s="147"/>
      <c r="D82" s="147"/>
      <c r="E82" s="147"/>
      <c r="F82" s="147"/>
      <c r="G82" s="147"/>
      <c r="H82" s="147"/>
      <c r="I82" s="147"/>
      <c r="J82" s="147"/>
      <c r="K82" s="147"/>
    </row>
    <row r="83" spans="1:11" ht="19.5" customHeight="1">
      <c r="A83" s="86"/>
      <c r="B83" s="143"/>
      <c r="C83" s="143"/>
      <c r="D83" s="143"/>
      <c r="E83" s="143"/>
      <c r="F83" s="143"/>
      <c r="G83" s="143"/>
      <c r="H83" s="143"/>
      <c r="I83" s="143"/>
      <c r="J83" s="143"/>
      <c r="K83" s="143"/>
    </row>
    <row r="84" spans="1:11" ht="25.5" customHeight="1">
      <c r="A84" s="148" t="s">
        <v>21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</row>
    <row r="85" spans="1:2" ht="12.75">
      <c r="A85" s="35" t="s">
        <v>57</v>
      </c>
      <c r="B85" s="36">
        <v>44179</v>
      </c>
    </row>
  </sheetData>
  <sheetProtection/>
  <mergeCells count="51">
    <mergeCell ref="A1:K1"/>
    <mergeCell ref="A2:K2"/>
    <mergeCell ref="A4:K4"/>
    <mergeCell ref="A5:K5"/>
    <mergeCell ref="A8:K8"/>
    <mergeCell ref="B10:K10"/>
    <mergeCell ref="C11:K11"/>
    <mergeCell ref="B13:K13"/>
    <mergeCell ref="B14:K14"/>
    <mergeCell ref="B18:K18"/>
    <mergeCell ref="B20:K20"/>
    <mergeCell ref="B21:K21"/>
    <mergeCell ref="C22:K22"/>
    <mergeCell ref="C23:K23"/>
    <mergeCell ref="B25:K25"/>
    <mergeCell ref="B26:K26"/>
    <mergeCell ref="B27:K27"/>
    <mergeCell ref="B28:F28"/>
    <mergeCell ref="C29:F29"/>
    <mergeCell ref="C30:F30"/>
    <mergeCell ref="C31:F31"/>
    <mergeCell ref="C32:F32"/>
    <mergeCell ref="B34:K34"/>
    <mergeCell ref="B35:K35"/>
    <mergeCell ref="A38:K38"/>
    <mergeCell ref="B39:K39"/>
    <mergeCell ref="B41:K41"/>
    <mergeCell ref="A44:K44"/>
    <mergeCell ref="B45:K45"/>
    <mergeCell ref="B47:K47"/>
    <mergeCell ref="A50:K50"/>
    <mergeCell ref="B51:K51"/>
    <mergeCell ref="B53:K53"/>
    <mergeCell ref="A56:K56"/>
    <mergeCell ref="B57:K57"/>
    <mergeCell ref="B58:K58"/>
    <mergeCell ref="A61:K61"/>
    <mergeCell ref="B62:K62"/>
    <mergeCell ref="B63:K63"/>
    <mergeCell ref="A66:K66"/>
    <mergeCell ref="B67:K67"/>
    <mergeCell ref="B68:K68"/>
    <mergeCell ref="B81:K81"/>
    <mergeCell ref="B82:K82"/>
    <mergeCell ref="A84:K84"/>
    <mergeCell ref="B69:K69"/>
    <mergeCell ref="A72:K72"/>
    <mergeCell ref="B73:K73"/>
    <mergeCell ref="A76:K76"/>
    <mergeCell ref="B77:K77"/>
    <mergeCell ref="A80:K80"/>
  </mergeCells>
  <printOptions/>
  <pageMargins left="0.93" right="0.49" top="0.5" bottom="0.5" header="0.5" footer="0.5"/>
  <pageSetup fitToHeight="1" fitToWidth="1" horizontalDpi="300" verticalDpi="3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="85" zoomScaleNormal="85" zoomScalePageLayoutView="0" workbookViewId="0" topLeftCell="A1">
      <selection activeCell="H87" sqref="H87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80"/>
      <c r="C6" s="80"/>
      <c r="D6" s="80"/>
      <c r="E6" s="80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80"/>
      <c r="C7" s="80"/>
      <c r="D7" s="80"/>
      <c r="E7" s="80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80"/>
      <c r="C8" s="80"/>
      <c r="D8" s="80"/>
      <c r="E8" s="80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80"/>
      <c r="C9" s="80"/>
      <c r="D9" s="80"/>
      <c r="E9" s="80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80"/>
      <c r="C10" s="80"/>
      <c r="D10" s="80"/>
      <c r="E10" s="80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159</v>
      </c>
      <c r="J14" s="53" t="s">
        <v>6</v>
      </c>
      <c r="K14" s="89" t="s">
        <v>160</v>
      </c>
      <c r="L14" s="53" t="s">
        <v>7</v>
      </c>
      <c r="M14" s="89" t="s">
        <v>161</v>
      </c>
      <c r="N14" s="53" t="s">
        <v>12</v>
      </c>
      <c r="O14" s="89" t="s">
        <v>162</v>
      </c>
      <c r="P14" s="53" t="s">
        <v>13</v>
      </c>
      <c r="Q14" s="89" t="s">
        <v>163</v>
      </c>
      <c r="R14" s="53" t="s">
        <v>71</v>
      </c>
      <c r="S14" s="89" t="s">
        <v>164</v>
      </c>
    </row>
    <row r="15" spans="1:19" ht="12.75">
      <c r="A15" s="48" t="s">
        <v>152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147</v>
      </c>
      <c r="B16" s="83" t="s">
        <v>146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144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176"/>
      <c r="G18" s="177"/>
      <c r="H18" s="55">
        <f>'Personnel&amp;Benefits'!H19</f>
        <v>0</v>
      </c>
      <c r="I18" s="91">
        <f>'Personnel&amp;Benefits'!I19</f>
        <v>0</v>
      </c>
      <c r="J18" s="55">
        <f>'Personnel&amp;Benefits'!J19</f>
        <v>0</v>
      </c>
      <c r="K18" s="91">
        <f>'Personnel&amp;Benefits'!K19</f>
        <v>0</v>
      </c>
      <c r="L18" s="55">
        <f>'Personnel&amp;Benefits'!L19</f>
        <v>0</v>
      </c>
      <c r="M18" s="91">
        <f>'Personnel&amp;Benefits'!M19</f>
        <v>0</v>
      </c>
      <c r="N18" s="55">
        <f>'Personnel&amp;Benefits'!N19</f>
        <v>0</v>
      </c>
      <c r="O18" s="91">
        <f>'Personnel&amp;Benefits'!O19</f>
        <v>0</v>
      </c>
      <c r="P18" s="55">
        <f>'Personnel&amp;Benefits'!P19</f>
        <v>0</v>
      </c>
      <c r="Q18" s="91">
        <f>'Personnel&amp;Benefits'!Q19</f>
        <v>0</v>
      </c>
      <c r="R18" s="2">
        <f aca="true" t="shared" si="0" ref="R18:S22">SUM(H18+J18+L18+N18+P18)</f>
        <v>0</v>
      </c>
      <c r="S18" s="91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10"/>
      <c r="G19" s="211"/>
      <c r="H19" s="55">
        <f>'Personnel&amp;Benefits'!H29</f>
        <v>0</v>
      </c>
      <c r="I19" s="91">
        <f>'Personnel&amp;Benefits'!I29</f>
        <v>0</v>
      </c>
      <c r="J19" s="55">
        <f>'Personnel&amp;Benefits'!J29</f>
        <v>0</v>
      </c>
      <c r="K19" s="91">
        <f>'Personnel&amp;Benefits'!K29</f>
        <v>0</v>
      </c>
      <c r="L19" s="55">
        <f>'Personnel&amp;Benefits'!L29</f>
        <v>0</v>
      </c>
      <c r="M19" s="91">
        <f>'Personnel&amp;Benefits'!M29</f>
        <v>0</v>
      </c>
      <c r="N19" s="55">
        <f>'Personnel&amp;Benefits'!N29</f>
        <v>0</v>
      </c>
      <c r="O19" s="91">
        <f>'Personnel&amp;Benefits'!O29</f>
        <v>0</v>
      </c>
      <c r="P19" s="55">
        <f>'Personnel&amp;Benefits'!P29</f>
        <v>0</v>
      </c>
      <c r="Q19" s="91">
        <f>'Personnel&amp;Benefits'!Q29</f>
        <v>0</v>
      </c>
      <c r="R19" s="2">
        <f t="shared" si="0"/>
        <v>0</v>
      </c>
      <c r="S19" s="91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60"/>
      <c r="G20" s="55"/>
      <c r="H20" s="55">
        <f>'Personnel&amp;Benefits'!H39</f>
        <v>0</v>
      </c>
      <c r="I20" s="91">
        <f>'Personnel&amp;Benefits'!I39</f>
        <v>0</v>
      </c>
      <c r="J20" s="55">
        <f>'Personnel&amp;Benefits'!J39</f>
        <v>0</v>
      </c>
      <c r="K20" s="91">
        <f>'Personnel&amp;Benefits'!K39</f>
        <v>0</v>
      </c>
      <c r="L20" s="55">
        <f>'Personnel&amp;Benefits'!L39</f>
        <v>0</v>
      </c>
      <c r="M20" s="91">
        <f>'Personnel&amp;Benefits'!M39</f>
        <v>0</v>
      </c>
      <c r="N20" s="55">
        <f>'Personnel&amp;Benefits'!N39</f>
        <v>0</v>
      </c>
      <c r="O20" s="91">
        <f>'Personnel&amp;Benefits'!O39</f>
        <v>0</v>
      </c>
      <c r="P20" s="55">
        <f>'Personnel&amp;Benefits'!P39</f>
        <v>0</v>
      </c>
      <c r="Q20" s="91">
        <f>'Personnel&amp;Benefits'!Q39</f>
        <v>0</v>
      </c>
      <c r="R20" s="2">
        <f t="shared" si="0"/>
        <v>0</v>
      </c>
      <c r="S20" s="91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G21" s="55"/>
      <c r="H21" s="55">
        <f>'Personnel&amp;Benefits'!H49</f>
        <v>0</v>
      </c>
      <c r="I21" s="91">
        <f>'Personnel&amp;Benefits'!I49</f>
        <v>0</v>
      </c>
      <c r="J21" s="55">
        <f>'Personnel&amp;Benefits'!J49</f>
        <v>0</v>
      </c>
      <c r="K21" s="91">
        <f>'Personnel&amp;Benefits'!K49</f>
        <v>0</v>
      </c>
      <c r="L21" s="55">
        <f>'Personnel&amp;Benefits'!L49</f>
        <v>0</v>
      </c>
      <c r="M21" s="91">
        <f>'Personnel&amp;Benefits'!M49</f>
        <v>0</v>
      </c>
      <c r="N21" s="55">
        <f>'Personnel&amp;Benefits'!N49</f>
        <v>0</v>
      </c>
      <c r="O21" s="91">
        <f>'Personnel&amp;Benefits'!O49</f>
        <v>0</v>
      </c>
      <c r="P21" s="55">
        <f>'Personnel&amp;Benefits'!P49</f>
        <v>0</v>
      </c>
      <c r="Q21" s="91">
        <f>'Personnel&amp;Benefits'!Q49</f>
        <v>0</v>
      </c>
      <c r="R21" s="2">
        <f t="shared" si="0"/>
        <v>0</v>
      </c>
      <c r="S21" s="91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G22" s="55"/>
      <c r="H22" s="30">
        <f>'Personnel&amp;Benefits'!H59</f>
        <v>0</v>
      </c>
      <c r="I22" s="104">
        <f>'Personnel&amp;Benefits'!I59</f>
        <v>0</v>
      </c>
      <c r="J22" s="30">
        <f>'Personnel&amp;Benefits'!J59</f>
        <v>0</v>
      </c>
      <c r="K22" s="104">
        <f>'Personnel&amp;Benefits'!K59</f>
        <v>0</v>
      </c>
      <c r="L22" s="30">
        <f>'Personnel&amp;Benefits'!L59</f>
        <v>0</v>
      </c>
      <c r="M22" s="104">
        <f>'Personnel&amp;Benefits'!M59</f>
        <v>0</v>
      </c>
      <c r="N22" s="30">
        <f>'Personnel&amp;Benefits'!N59</f>
        <v>0</v>
      </c>
      <c r="O22" s="104">
        <f>'Personnel&amp;Benefits'!O59</f>
        <v>0</v>
      </c>
      <c r="P22" s="30">
        <f>'Personnel&amp;Benefits'!P59</f>
        <v>0</v>
      </c>
      <c r="Q22" s="104">
        <f>'Personnel&amp;Benefits'!Q59</f>
        <v>0</v>
      </c>
      <c r="R22" s="2">
        <f t="shared" si="0"/>
        <v>0</v>
      </c>
      <c r="S22" s="91">
        <f t="shared" si="0"/>
        <v>0</v>
      </c>
    </row>
    <row r="23" spans="1:19" s="54" customFormat="1" ht="12.75">
      <c r="A23" s="66">
        <f>'Personnel&amp;Benefits'!B65</f>
        <v>0</v>
      </c>
      <c r="B23" s="66">
        <f>'Personnel&amp;Benefits'!B66</f>
        <v>0</v>
      </c>
      <c r="C23" s="66"/>
      <c r="D23" s="66"/>
      <c r="E23" s="66"/>
      <c r="G23" s="55"/>
      <c r="H23" s="30">
        <f>'Personnel&amp;Benefits'!H69</f>
        <v>0</v>
      </c>
      <c r="I23" s="104">
        <f>'Personnel&amp;Benefits'!I69</f>
        <v>0</v>
      </c>
      <c r="J23" s="30">
        <f>'Personnel&amp;Benefits'!J69</f>
        <v>0</v>
      </c>
      <c r="K23" s="104">
        <f>'Personnel&amp;Benefits'!K69</f>
        <v>0</v>
      </c>
      <c r="L23" s="30">
        <f>'Personnel&amp;Benefits'!L69</f>
        <v>0</v>
      </c>
      <c r="M23" s="104">
        <f>'Personnel&amp;Benefits'!M69</f>
        <v>0</v>
      </c>
      <c r="N23" s="30">
        <f>'Personnel&amp;Benefits'!N69</f>
        <v>0</v>
      </c>
      <c r="O23" s="104">
        <f>'Personnel&amp;Benefits'!O69</f>
        <v>0</v>
      </c>
      <c r="P23" s="30">
        <f>'Personnel&amp;Benefits'!P69</f>
        <v>0</v>
      </c>
      <c r="Q23" s="104">
        <f>'Personnel&amp;Benefits'!Q69</f>
        <v>0</v>
      </c>
      <c r="R23" s="2">
        <f aca="true" t="shared" si="1" ref="R23:S30">SUM(H23+J23+L23+N23+P23)</f>
        <v>0</v>
      </c>
      <c r="S23" s="91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G24" s="55"/>
      <c r="H24" s="30">
        <f>'Personnel&amp;Benefits'!H79</f>
        <v>0</v>
      </c>
      <c r="I24" s="104">
        <f>'Personnel&amp;Benefits'!I79</f>
        <v>0</v>
      </c>
      <c r="J24" s="30">
        <f>'Personnel&amp;Benefits'!J79</f>
        <v>0</v>
      </c>
      <c r="K24" s="104">
        <f>'Personnel&amp;Benefits'!K79</f>
        <v>0</v>
      </c>
      <c r="L24" s="30">
        <f>'Personnel&amp;Benefits'!L79</f>
        <v>0</v>
      </c>
      <c r="M24" s="104">
        <f>'Personnel&amp;Benefits'!M79</f>
        <v>0</v>
      </c>
      <c r="N24" s="30">
        <f>'Personnel&amp;Benefits'!N79</f>
        <v>0</v>
      </c>
      <c r="O24" s="104">
        <f>'Personnel&amp;Benefits'!O79</f>
        <v>0</v>
      </c>
      <c r="P24" s="30">
        <f>'Personnel&amp;Benefits'!P79</f>
        <v>0</v>
      </c>
      <c r="Q24" s="104">
        <f>'Personnel&amp;Benefits'!Q79</f>
        <v>0</v>
      </c>
      <c r="R24" s="2">
        <f t="shared" si="1"/>
        <v>0</v>
      </c>
      <c r="S24" s="91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G25" s="55"/>
      <c r="H25" s="30">
        <f>'Personnel&amp;Benefits'!H89</f>
        <v>0</v>
      </c>
      <c r="I25" s="104">
        <f>'Personnel&amp;Benefits'!I89</f>
        <v>0</v>
      </c>
      <c r="J25" s="30">
        <f>'Personnel&amp;Benefits'!J89</f>
        <v>0</v>
      </c>
      <c r="K25" s="104">
        <f>'Personnel&amp;Benefits'!K89</f>
        <v>0</v>
      </c>
      <c r="L25" s="30">
        <f>'Personnel&amp;Benefits'!L89</f>
        <v>0</v>
      </c>
      <c r="M25" s="104">
        <f>'Personnel&amp;Benefits'!M89</f>
        <v>0</v>
      </c>
      <c r="N25" s="30">
        <f>'Personnel&amp;Benefits'!N89</f>
        <v>0</v>
      </c>
      <c r="O25" s="104">
        <f>'Personnel&amp;Benefits'!O89</f>
        <v>0</v>
      </c>
      <c r="P25" s="30">
        <f>'Personnel&amp;Benefits'!P89</f>
        <v>0</v>
      </c>
      <c r="Q25" s="104">
        <f>'Personnel&amp;Benefits'!Q89</f>
        <v>0</v>
      </c>
      <c r="R25" s="2">
        <f t="shared" si="1"/>
        <v>0</v>
      </c>
      <c r="S25" s="91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176"/>
      <c r="G26" s="177"/>
      <c r="H26" s="55">
        <f>'Personnel&amp;Benefits'!H99</f>
        <v>0</v>
      </c>
      <c r="I26" s="91">
        <f>'Personnel&amp;Benefits'!I99</f>
        <v>0</v>
      </c>
      <c r="J26" s="55">
        <f>'Personnel&amp;Benefits'!J99</f>
        <v>0</v>
      </c>
      <c r="K26" s="91">
        <f>'Personnel&amp;Benefits'!K99</f>
        <v>0</v>
      </c>
      <c r="L26" s="55">
        <f>'Personnel&amp;Benefits'!L99</f>
        <v>0</v>
      </c>
      <c r="M26" s="91">
        <f>'Personnel&amp;Benefits'!M99</f>
        <v>0</v>
      </c>
      <c r="N26" s="55">
        <f>'Personnel&amp;Benefits'!N99</f>
        <v>0</v>
      </c>
      <c r="O26" s="91">
        <f>'Personnel&amp;Benefits'!O99</f>
        <v>0</v>
      </c>
      <c r="P26" s="55">
        <f>'Personnel&amp;Benefits'!P99</f>
        <v>0</v>
      </c>
      <c r="Q26" s="91">
        <f>'Personnel&amp;Benefits'!Q99</f>
        <v>0</v>
      </c>
      <c r="R26" s="2">
        <f t="shared" si="1"/>
        <v>0</v>
      </c>
      <c r="S26" s="91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10"/>
      <c r="G27" s="211"/>
      <c r="H27" s="55">
        <f>'Personnel&amp;Benefits'!H109</f>
        <v>0</v>
      </c>
      <c r="I27" s="91">
        <f>'Personnel&amp;Benefits'!I109</f>
        <v>0</v>
      </c>
      <c r="J27" s="55">
        <f>'Personnel&amp;Benefits'!J109</f>
        <v>0</v>
      </c>
      <c r="K27" s="91">
        <f>'Personnel&amp;Benefits'!K109</f>
        <v>0</v>
      </c>
      <c r="L27" s="55">
        <f>'Personnel&amp;Benefits'!L109</f>
        <v>0</v>
      </c>
      <c r="M27" s="91">
        <f>'Personnel&amp;Benefits'!M109</f>
        <v>0</v>
      </c>
      <c r="N27" s="55">
        <f>'Personnel&amp;Benefits'!N109</f>
        <v>0</v>
      </c>
      <c r="O27" s="91">
        <f>'Personnel&amp;Benefits'!O109</f>
        <v>0</v>
      </c>
      <c r="P27" s="55">
        <f>'Personnel&amp;Benefits'!P109</f>
        <v>0</v>
      </c>
      <c r="Q27" s="91">
        <f>'Personnel&amp;Benefits'!Q109</f>
        <v>0</v>
      </c>
      <c r="R27" s="2">
        <f t="shared" si="1"/>
        <v>0</v>
      </c>
      <c r="S27" s="91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60"/>
      <c r="G28" s="55"/>
      <c r="H28" s="55">
        <f>'Personnel&amp;Benefits'!H119</f>
        <v>0</v>
      </c>
      <c r="I28" s="91">
        <f>'Personnel&amp;Benefits'!I119</f>
        <v>0</v>
      </c>
      <c r="J28" s="55">
        <f>'Personnel&amp;Benefits'!J119</f>
        <v>0</v>
      </c>
      <c r="K28" s="91">
        <f>'Personnel&amp;Benefits'!K119</f>
        <v>0</v>
      </c>
      <c r="L28" s="55">
        <f>'Personnel&amp;Benefits'!L119</f>
        <v>0</v>
      </c>
      <c r="M28" s="91">
        <f>'Personnel&amp;Benefits'!M119</f>
        <v>0</v>
      </c>
      <c r="N28" s="55">
        <f>'Personnel&amp;Benefits'!N119</f>
        <v>0</v>
      </c>
      <c r="O28" s="91">
        <f>'Personnel&amp;Benefits'!O119</f>
        <v>0</v>
      </c>
      <c r="P28" s="55">
        <f>'Personnel&amp;Benefits'!P119</f>
        <v>0</v>
      </c>
      <c r="Q28" s="91">
        <f>'Personnel&amp;Benefits'!Q119</f>
        <v>0</v>
      </c>
      <c r="R28" s="2">
        <f t="shared" si="1"/>
        <v>0</v>
      </c>
      <c r="S28" s="91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G29" s="55"/>
      <c r="H29" s="55">
        <f>'Personnel&amp;Benefits'!H129</f>
        <v>0</v>
      </c>
      <c r="I29" s="91">
        <f>'Personnel&amp;Benefits'!I129</f>
        <v>0</v>
      </c>
      <c r="J29" s="55">
        <f>'Personnel&amp;Benefits'!J129</f>
        <v>0</v>
      </c>
      <c r="K29" s="91">
        <f>'Personnel&amp;Benefits'!K129</f>
        <v>0</v>
      </c>
      <c r="L29" s="55">
        <f>'Personnel&amp;Benefits'!L129</f>
        <v>0</v>
      </c>
      <c r="M29" s="91">
        <f>'Personnel&amp;Benefits'!M129</f>
        <v>0</v>
      </c>
      <c r="N29" s="55">
        <f>'Personnel&amp;Benefits'!N129</f>
        <v>0</v>
      </c>
      <c r="O29" s="91">
        <f>'Personnel&amp;Benefits'!O129</f>
        <v>0</v>
      </c>
      <c r="P29" s="55">
        <f>'Personnel&amp;Benefits'!P129</f>
        <v>0</v>
      </c>
      <c r="Q29" s="91">
        <f>'Personnel&amp;Benefits'!Q129</f>
        <v>0</v>
      </c>
      <c r="R29" s="2">
        <f t="shared" si="1"/>
        <v>0</v>
      </c>
      <c r="S29" s="91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G30" s="55"/>
      <c r="H30" s="30">
        <f>'Personnel&amp;Benefits'!H139</f>
        <v>0</v>
      </c>
      <c r="I30" s="104">
        <f>'Personnel&amp;Benefits'!I139</f>
        <v>0</v>
      </c>
      <c r="J30" s="30">
        <f>'Personnel&amp;Benefits'!J139</f>
        <v>0</v>
      </c>
      <c r="K30" s="104">
        <f>'Personnel&amp;Benefits'!K139</f>
        <v>0</v>
      </c>
      <c r="L30" s="30">
        <f>'Personnel&amp;Benefits'!L139</f>
        <v>0</v>
      </c>
      <c r="M30" s="104">
        <f>'Personnel&amp;Benefits'!M139</f>
        <v>0</v>
      </c>
      <c r="N30" s="30">
        <f>'Personnel&amp;Benefits'!N139</f>
        <v>0</v>
      </c>
      <c r="O30" s="104">
        <f>'Personnel&amp;Benefits'!O139</f>
        <v>0</v>
      </c>
      <c r="P30" s="30">
        <f>'Personnel&amp;Benefits'!P139</f>
        <v>0</v>
      </c>
      <c r="Q30" s="104">
        <f>'Personnel&amp;Benefits'!Q139</f>
        <v>0</v>
      </c>
      <c r="R30" s="2">
        <f t="shared" si="1"/>
        <v>0</v>
      </c>
      <c r="S30" s="91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G31" s="55"/>
      <c r="H31" s="30">
        <f>'Personnel&amp;Benefits'!H149</f>
        <v>0</v>
      </c>
      <c r="I31" s="104">
        <f>'Personnel&amp;Benefits'!I149</f>
        <v>0</v>
      </c>
      <c r="J31" s="30">
        <f>'Personnel&amp;Benefits'!J149</f>
        <v>0</v>
      </c>
      <c r="K31" s="104">
        <f>'Personnel&amp;Benefits'!K149</f>
        <v>0</v>
      </c>
      <c r="L31" s="30">
        <f>'Personnel&amp;Benefits'!L149</f>
        <v>0</v>
      </c>
      <c r="M31" s="104">
        <f>'Personnel&amp;Benefits'!M149</f>
        <v>0</v>
      </c>
      <c r="N31" s="30">
        <f>'Personnel&amp;Benefits'!N149</f>
        <v>0</v>
      </c>
      <c r="O31" s="104">
        <f>'Personnel&amp;Benefits'!O149</f>
        <v>0</v>
      </c>
      <c r="P31" s="30">
        <f>'Personnel&amp;Benefits'!P149</f>
        <v>0</v>
      </c>
      <c r="Q31" s="104">
        <f>'Personnel&amp;Benefits'!Q149</f>
        <v>0</v>
      </c>
      <c r="R31" s="2">
        <f aca="true" t="shared" si="2" ref="R31:S33">SUM(H31+J31+L31+N31+P31)</f>
        <v>0</v>
      </c>
      <c r="S31" s="91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G32" s="55"/>
      <c r="H32" s="30">
        <f>'Personnel&amp;Benefits'!H159</f>
        <v>0</v>
      </c>
      <c r="I32" s="104">
        <f>'Personnel&amp;Benefits'!I159</f>
        <v>0</v>
      </c>
      <c r="J32" s="30">
        <f>'Personnel&amp;Benefits'!J159</f>
        <v>0</v>
      </c>
      <c r="K32" s="104">
        <f>'Personnel&amp;Benefits'!K159</f>
        <v>0</v>
      </c>
      <c r="L32" s="30">
        <f>'Personnel&amp;Benefits'!L159</f>
        <v>0</v>
      </c>
      <c r="M32" s="104">
        <f>'Personnel&amp;Benefits'!M159</f>
        <v>0</v>
      </c>
      <c r="N32" s="30">
        <f>'Personnel&amp;Benefits'!N159</f>
        <v>0</v>
      </c>
      <c r="O32" s="104">
        <f>'Personnel&amp;Benefits'!O159</f>
        <v>0</v>
      </c>
      <c r="P32" s="30">
        <f>'Personnel&amp;Benefits'!P159</f>
        <v>0</v>
      </c>
      <c r="Q32" s="104">
        <f>'Personnel&amp;Benefits'!Q159</f>
        <v>0</v>
      </c>
      <c r="R32" s="2">
        <f t="shared" si="2"/>
        <v>0</v>
      </c>
      <c r="S32" s="91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G33" s="55"/>
      <c r="H33" s="30">
        <f>'Personnel&amp;Benefits'!H169</f>
        <v>0</v>
      </c>
      <c r="I33" s="104">
        <f>'Personnel&amp;Benefits'!I169</f>
        <v>0</v>
      </c>
      <c r="J33" s="30">
        <f>'Personnel&amp;Benefits'!J169</f>
        <v>0</v>
      </c>
      <c r="K33" s="104">
        <f>'Personnel&amp;Benefits'!K169</f>
        <v>0</v>
      </c>
      <c r="L33" s="30">
        <f>'Personnel&amp;Benefits'!L169</f>
        <v>0</v>
      </c>
      <c r="M33" s="104">
        <f>'Personnel&amp;Benefits'!M169</f>
        <v>0</v>
      </c>
      <c r="N33" s="30">
        <f>'Personnel&amp;Benefits'!N169</f>
        <v>0</v>
      </c>
      <c r="O33" s="104">
        <f>'Personnel&amp;Benefits'!O169</f>
        <v>0</v>
      </c>
      <c r="P33" s="30">
        <f>'Personnel&amp;Benefits'!P169</f>
        <v>0</v>
      </c>
      <c r="Q33" s="104">
        <f>'Personnel&amp;Benefits'!Q169</f>
        <v>0</v>
      </c>
      <c r="R33" s="2">
        <f t="shared" si="2"/>
        <v>0</v>
      </c>
      <c r="S33" s="91">
        <f t="shared" si="2"/>
        <v>0</v>
      </c>
    </row>
    <row r="34" spans="1:19" s="54" customFormat="1" ht="12.75">
      <c r="A34" s="66"/>
      <c r="B34" s="66"/>
      <c r="C34" s="66"/>
      <c r="D34" s="66"/>
      <c r="E34" s="66"/>
      <c r="G34" s="55"/>
      <c r="H34" s="30"/>
      <c r="I34" s="104"/>
      <c r="J34" s="30"/>
      <c r="K34" s="104"/>
      <c r="L34" s="30"/>
      <c r="M34" s="104"/>
      <c r="N34" s="30"/>
      <c r="O34" s="104"/>
      <c r="P34" s="30"/>
      <c r="Q34" s="104"/>
      <c r="R34" s="2"/>
      <c r="S34" s="91"/>
    </row>
    <row r="35" spans="1:19" s="54" customFormat="1" ht="12.75">
      <c r="A35" s="48" t="s">
        <v>145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G36" s="79"/>
      <c r="H36" s="30">
        <f>'Personnel&amp;Benefits'!H186</f>
        <v>0</v>
      </c>
      <c r="I36" s="104">
        <f>'Personnel&amp;Benefits'!I186</f>
        <v>0</v>
      </c>
      <c r="J36" s="30">
        <f>'Personnel&amp;Benefits'!J186</f>
        <v>0</v>
      </c>
      <c r="K36" s="104">
        <f>'Personnel&amp;Benefits'!K186</f>
        <v>0</v>
      </c>
      <c r="L36" s="30">
        <f>'Personnel&amp;Benefits'!L186</f>
        <v>0</v>
      </c>
      <c r="M36" s="104">
        <f>'Personnel&amp;Benefits'!M186</f>
        <v>0</v>
      </c>
      <c r="N36" s="30">
        <f>'Personnel&amp;Benefits'!N186</f>
        <v>0</v>
      </c>
      <c r="O36" s="104">
        <f>'Personnel&amp;Benefits'!O186</f>
        <v>0</v>
      </c>
      <c r="P36" s="30">
        <f>'Personnel&amp;Benefits'!P186</f>
        <v>0</v>
      </c>
      <c r="Q36" s="104">
        <f>'Personnel&amp;Benefits'!Q186</f>
        <v>0</v>
      </c>
      <c r="R36" s="2">
        <f aca="true" t="shared" si="3" ref="R36:S40">SUM(H36+J36+L36+N36+P36)</f>
        <v>0</v>
      </c>
      <c r="S36" s="91">
        <f t="shared" si="3"/>
        <v>0</v>
      </c>
    </row>
    <row r="37" spans="1:19" s="72" customFormat="1" ht="12.75">
      <c r="A37" s="16">
        <f>'Personnel&amp;Benefits'!B192</f>
        <v>0</v>
      </c>
      <c r="B37" s="66">
        <f>'Personnel&amp;Benefits'!B193</f>
        <v>0</v>
      </c>
      <c r="C37" s="66"/>
      <c r="D37" s="66"/>
      <c r="E37" s="66"/>
      <c r="G37" s="79"/>
      <c r="H37" s="30">
        <f>'Personnel&amp;Benefits'!H199</f>
        <v>0</v>
      </c>
      <c r="I37" s="104">
        <f>'Personnel&amp;Benefits'!I199</f>
        <v>0</v>
      </c>
      <c r="J37" s="30">
        <f>'Personnel&amp;Benefits'!J199</f>
        <v>0</v>
      </c>
      <c r="K37" s="104">
        <f>'Personnel&amp;Benefits'!K199</f>
        <v>0</v>
      </c>
      <c r="L37" s="30">
        <f>'Personnel&amp;Benefits'!L199</f>
        <v>0</v>
      </c>
      <c r="M37" s="104">
        <f>'Personnel&amp;Benefits'!M199</f>
        <v>0</v>
      </c>
      <c r="N37" s="30">
        <f>'Personnel&amp;Benefits'!N199</f>
        <v>0</v>
      </c>
      <c r="O37" s="104">
        <f>'Personnel&amp;Benefits'!O199</f>
        <v>0</v>
      </c>
      <c r="P37" s="30">
        <f>'Personnel&amp;Benefits'!P199</f>
        <v>0</v>
      </c>
      <c r="Q37" s="104">
        <f>'Personnel&amp;Benefits'!Q199</f>
        <v>0</v>
      </c>
      <c r="R37" s="2">
        <f t="shared" si="3"/>
        <v>0</v>
      </c>
      <c r="S37" s="91">
        <f t="shared" si="3"/>
        <v>0</v>
      </c>
    </row>
    <row r="38" spans="1:19" s="72" customFormat="1" ht="12.75">
      <c r="A38" s="16">
        <f>'Personnel&amp;Benefits'!B205</f>
        <v>0</v>
      </c>
      <c r="B38" s="66">
        <f>'Personnel&amp;Benefits'!B206</f>
        <v>0</v>
      </c>
      <c r="C38" s="66"/>
      <c r="D38" s="66"/>
      <c r="E38" s="66"/>
      <c r="G38" s="79"/>
      <c r="H38" s="30">
        <f>'Personnel&amp;Benefits'!H212</f>
        <v>0</v>
      </c>
      <c r="I38" s="104">
        <f>'Personnel&amp;Benefits'!I212</f>
        <v>0</v>
      </c>
      <c r="J38" s="30">
        <f>'Personnel&amp;Benefits'!J212</f>
        <v>0</v>
      </c>
      <c r="K38" s="104">
        <f>'Personnel&amp;Benefits'!K212</f>
        <v>0</v>
      </c>
      <c r="L38" s="30">
        <f>'Personnel&amp;Benefits'!L212</f>
        <v>0</v>
      </c>
      <c r="M38" s="104">
        <f>'Personnel&amp;Benefits'!M212</f>
        <v>0</v>
      </c>
      <c r="N38" s="30">
        <f>'Personnel&amp;Benefits'!N212</f>
        <v>0</v>
      </c>
      <c r="O38" s="104">
        <f>'Personnel&amp;Benefits'!O212</f>
        <v>0</v>
      </c>
      <c r="P38" s="30">
        <f>'Personnel&amp;Benefits'!P212</f>
        <v>0</v>
      </c>
      <c r="Q38" s="104">
        <f>'Personnel&amp;Benefits'!Q212</f>
        <v>0</v>
      </c>
      <c r="R38" s="2">
        <f t="shared" si="3"/>
        <v>0</v>
      </c>
      <c r="S38" s="91">
        <f t="shared" si="3"/>
        <v>0</v>
      </c>
    </row>
    <row r="39" spans="1:19" s="72" customFormat="1" ht="12.75">
      <c r="A39" s="16">
        <f>'Personnel&amp;Benefits'!B218</f>
        <v>0</v>
      </c>
      <c r="B39" s="66">
        <f>'Personnel&amp;Benefits'!B219</f>
        <v>0</v>
      </c>
      <c r="C39" s="66"/>
      <c r="D39" s="66"/>
      <c r="E39" s="66"/>
      <c r="G39" s="79"/>
      <c r="H39" s="30">
        <f>'Personnel&amp;Benefits'!H225</f>
        <v>0</v>
      </c>
      <c r="I39" s="104">
        <f>'Personnel&amp;Benefits'!I225</f>
        <v>0</v>
      </c>
      <c r="J39" s="30">
        <f>'Personnel&amp;Benefits'!J225</f>
        <v>0</v>
      </c>
      <c r="K39" s="104">
        <f>'Personnel&amp;Benefits'!K225</f>
        <v>0</v>
      </c>
      <c r="L39" s="30">
        <f>'Personnel&amp;Benefits'!L225</f>
        <v>0</v>
      </c>
      <c r="M39" s="104">
        <f>'Personnel&amp;Benefits'!M225</f>
        <v>0</v>
      </c>
      <c r="N39" s="30">
        <f>'Personnel&amp;Benefits'!N225</f>
        <v>0</v>
      </c>
      <c r="O39" s="104">
        <f>'Personnel&amp;Benefits'!O225</f>
        <v>0</v>
      </c>
      <c r="P39" s="30">
        <f>'Personnel&amp;Benefits'!P225</f>
        <v>0</v>
      </c>
      <c r="Q39" s="104">
        <f>'Personnel&amp;Benefits'!Q225</f>
        <v>0</v>
      </c>
      <c r="R39" s="2">
        <f t="shared" si="3"/>
        <v>0</v>
      </c>
      <c r="S39" s="91">
        <f t="shared" si="3"/>
        <v>0</v>
      </c>
    </row>
    <row r="40" spans="1:19" s="72" customFormat="1" ht="12.75">
      <c r="A40" s="16">
        <f>'Personnel&amp;Benefits'!B231</f>
        <v>0</v>
      </c>
      <c r="B40" s="66">
        <f>'Personnel&amp;Benefits'!B232</f>
        <v>0</v>
      </c>
      <c r="C40" s="66"/>
      <c r="D40" s="66"/>
      <c r="E40" s="66"/>
      <c r="G40" s="79"/>
      <c r="H40" s="30">
        <f>'Personnel&amp;Benefits'!H238</f>
        <v>0</v>
      </c>
      <c r="I40" s="104">
        <f>'Personnel&amp;Benefits'!I238</f>
        <v>0</v>
      </c>
      <c r="J40" s="30">
        <f>'Personnel&amp;Benefits'!J238</f>
        <v>0</v>
      </c>
      <c r="K40" s="104">
        <f>'Personnel&amp;Benefits'!K238</f>
        <v>0</v>
      </c>
      <c r="L40" s="30">
        <f>'Personnel&amp;Benefits'!L238</f>
        <v>0</v>
      </c>
      <c r="M40" s="104">
        <f>'Personnel&amp;Benefits'!M238</f>
        <v>0</v>
      </c>
      <c r="N40" s="30">
        <f>'Personnel&amp;Benefits'!N238</f>
        <v>0</v>
      </c>
      <c r="O40" s="104">
        <f>'Personnel&amp;Benefits'!O238</f>
        <v>0</v>
      </c>
      <c r="P40" s="30">
        <f>'Personnel&amp;Benefits'!P238</f>
        <v>0</v>
      </c>
      <c r="Q40" s="104">
        <f>'Personnel&amp;Benefits'!Q238</f>
        <v>0</v>
      </c>
      <c r="R40" s="2">
        <f t="shared" si="3"/>
        <v>0</v>
      </c>
      <c r="S40" s="91">
        <f t="shared" si="3"/>
        <v>0</v>
      </c>
    </row>
    <row r="41" spans="1:19" s="72" customFormat="1" ht="12.75">
      <c r="A41" s="16">
        <f>'Personnel&amp;Benefits'!B244</f>
        <v>0</v>
      </c>
      <c r="B41" s="66">
        <f>'Personnel&amp;Benefits'!B245</f>
        <v>0</v>
      </c>
      <c r="C41" s="66"/>
      <c r="D41" s="66"/>
      <c r="E41" s="66"/>
      <c r="G41" s="79"/>
      <c r="H41" s="30">
        <f>'Personnel&amp;Benefits'!H251</f>
        <v>0</v>
      </c>
      <c r="I41" s="104">
        <f>'Personnel&amp;Benefits'!I251</f>
        <v>0</v>
      </c>
      <c r="J41" s="30">
        <f>'Personnel&amp;Benefits'!J251</f>
        <v>0</v>
      </c>
      <c r="K41" s="104">
        <f>'Personnel&amp;Benefits'!K251</f>
        <v>0</v>
      </c>
      <c r="L41" s="30">
        <f>'Personnel&amp;Benefits'!L251</f>
        <v>0</v>
      </c>
      <c r="M41" s="104">
        <f>'Personnel&amp;Benefits'!M251</f>
        <v>0</v>
      </c>
      <c r="N41" s="30">
        <f>'Personnel&amp;Benefits'!N251</f>
        <v>0</v>
      </c>
      <c r="O41" s="104">
        <f>'Personnel&amp;Benefits'!O251</f>
        <v>0</v>
      </c>
      <c r="P41" s="30">
        <f>'Personnel&amp;Benefits'!P251</f>
        <v>0</v>
      </c>
      <c r="Q41" s="104">
        <f>'Personnel&amp;Benefits'!Q251</f>
        <v>0</v>
      </c>
      <c r="R41" s="2">
        <f aca="true" t="shared" si="4" ref="R41:S45">SUM(H41+J41+L41+N41+P41)</f>
        <v>0</v>
      </c>
      <c r="S41" s="91">
        <f t="shared" si="4"/>
        <v>0</v>
      </c>
    </row>
    <row r="42" spans="1:19" s="72" customFormat="1" ht="12.75">
      <c r="A42" s="16">
        <f>'Personnel&amp;Benefits'!B257</f>
        <v>0</v>
      </c>
      <c r="B42" s="66">
        <f>'Personnel&amp;Benefits'!B258</f>
        <v>0</v>
      </c>
      <c r="C42" s="66"/>
      <c r="D42" s="66"/>
      <c r="E42" s="66"/>
      <c r="G42" s="79"/>
      <c r="H42" s="30">
        <f>'Personnel&amp;Benefits'!H264</f>
        <v>0</v>
      </c>
      <c r="I42" s="104">
        <f>'Personnel&amp;Benefits'!I264</f>
        <v>0</v>
      </c>
      <c r="J42" s="30">
        <f>'Personnel&amp;Benefits'!J264</f>
        <v>0</v>
      </c>
      <c r="K42" s="104">
        <f>'Personnel&amp;Benefits'!K264</f>
        <v>0</v>
      </c>
      <c r="L42" s="30">
        <f>'Personnel&amp;Benefits'!L264</f>
        <v>0</v>
      </c>
      <c r="M42" s="104">
        <f>'Personnel&amp;Benefits'!M264</f>
        <v>0</v>
      </c>
      <c r="N42" s="30">
        <f>'Personnel&amp;Benefits'!N264</f>
        <v>0</v>
      </c>
      <c r="O42" s="104">
        <f>'Personnel&amp;Benefits'!O264</f>
        <v>0</v>
      </c>
      <c r="P42" s="30">
        <f>'Personnel&amp;Benefits'!P264</f>
        <v>0</v>
      </c>
      <c r="Q42" s="104">
        <f>'Personnel&amp;Benefits'!Q264</f>
        <v>0</v>
      </c>
      <c r="R42" s="2">
        <f t="shared" si="4"/>
        <v>0</v>
      </c>
      <c r="S42" s="91">
        <f t="shared" si="4"/>
        <v>0</v>
      </c>
    </row>
    <row r="43" spans="1:19" s="72" customFormat="1" ht="12.75">
      <c r="A43" s="16">
        <f>'Personnel&amp;Benefits'!B270</f>
        <v>0</v>
      </c>
      <c r="B43" s="66">
        <f>'Personnel&amp;Benefits'!B271</f>
        <v>0</v>
      </c>
      <c r="C43" s="66"/>
      <c r="D43" s="66"/>
      <c r="E43" s="66"/>
      <c r="G43" s="79"/>
      <c r="H43" s="30">
        <f>'Personnel&amp;Benefits'!H277</f>
        <v>0</v>
      </c>
      <c r="I43" s="104">
        <f>'Personnel&amp;Benefits'!I277</f>
        <v>0</v>
      </c>
      <c r="J43" s="30">
        <f>'Personnel&amp;Benefits'!J277</f>
        <v>0</v>
      </c>
      <c r="K43" s="104">
        <f>'Personnel&amp;Benefits'!K277</f>
        <v>0</v>
      </c>
      <c r="L43" s="30">
        <f>'Personnel&amp;Benefits'!L277</f>
        <v>0</v>
      </c>
      <c r="M43" s="104">
        <f>'Personnel&amp;Benefits'!M277</f>
        <v>0</v>
      </c>
      <c r="N43" s="30">
        <f>'Personnel&amp;Benefits'!N277</f>
        <v>0</v>
      </c>
      <c r="O43" s="104">
        <f>'Personnel&amp;Benefits'!O277</f>
        <v>0</v>
      </c>
      <c r="P43" s="30">
        <f>'Personnel&amp;Benefits'!P277</f>
        <v>0</v>
      </c>
      <c r="Q43" s="104">
        <f>'Personnel&amp;Benefits'!Q277</f>
        <v>0</v>
      </c>
      <c r="R43" s="2">
        <f t="shared" si="4"/>
        <v>0</v>
      </c>
      <c r="S43" s="91">
        <f t="shared" si="4"/>
        <v>0</v>
      </c>
    </row>
    <row r="44" spans="1:19" s="72" customFormat="1" ht="12.75">
      <c r="A44" s="16">
        <f>'Personnel&amp;Benefits'!B283</f>
        <v>0</v>
      </c>
      <c r="B44" s="66">
        <f>'Personnel&amp;Benefits'!B284</f>
        <v>0</v>
      </c>
      <c r="C44" s="66"/>
      <c r="D44" s="66"/>
      <c r="E44" s="66"/>
      <c r="G44" s="79"/>
      <c r="H44" s="30">
        <f>'Personnel&amp;Benefits'!H290</f>
        <v>0</v>
      </c>
      <c r="I44" s="104">
        <f>'Personnel&amp;Benefits'!I290</f>
        <v>0</v>
      </c>
      <c r="J44" s="30">
        <f>'Personnel&amp;Benefits'!J290</f>
        <v>0</v>
      </c>
      <c r="K44" s="104">
        <f>'Personnel&amp;Benefits'!K290</f>
        <v>0</v>
      </c>
      <c r="L44" s="30">
        <f>'Personnel&amp;Benefits'!L290</f>
        <v>0</v>
      </c>
      <c r="M44" s="104">
        <f>'Personnel&amp;Benefits'!M290</f>
        <v>0</v>
      </c>
      <c r="N44" s="30">
        <f>'Personnel&amp;Benefits'!N290</f>
        <v>0</v>
      </c>
      <c r="O44" s="104">
        <f>'Personnel&amp;Benefits'!O290</f>
        <v>0</v>
      </c>
      <c r="P44" s="30">
        <f>'Personnel&amp;Benefits'!P290</f>
        <v>0</v>
      </c>
      <c r="Q44" s="104">
        <f>'Personnel&amp;Benefits'!Q290</f>
        <v>0</v>
      </c>
      <c r="R44" s="2">
        <f t="shared" si="4"/>
        <v>0</v>
      </c>
      <c r="S44" s="91">
        <f t="shared" si="4"/>
        <v>0</v>
      </c>
    </row>
    <row r="45" spans="1:19" s="72" customFormat="1" ht="12.75">
      <c r="A45" s="16">
        <f>'Personnel&amp;Benefits'!B296</f>
        <v>0</v>
      </c>
      <c r="B45" s="66">
        <f>'Personnel&amp;Benefits'!B297</f>
        <v>0</v>
      </c>
      <c r="C45" s="66"/>
      <c r="D45" s="66"/>
      <c r="E45" s="66"/>
      <c r="G45" s="79"/>
      <c r="H45" s="30">
        <f>'Personnel&amp;Benefits'!H303</f>
        <v>0</v>
      </c>
      <c r="I45" s="104">
        <f>'Personnel&amp;Benefits'!I303</f>
        <v>0</v>
      </c>
      <c r="J45" s="30">
        <f>'Personnel&amp;Benefits'!J303</f>
        <v>0</v>
      </c>
      <c r="K45" s="104">
        <f>'Personnel&amp;Benefits'!K303</f>
        <v>0</v>
      </c>
      <c r="L45" s="30">
        <f>'Personnel&amp;Benefits'!L303</f>
        <v>0</v>
      </c>
      <c r="M45" s="104">
        <f>'Personnel&amp;Benefits'!M303</f>
        <v>0</v>
      </c>
      <c r="N45" s="30">
        <f>'Personnel&amp;Benefits'!N303</f>
        <v>0</v>
      </c>
      <c r="O45" s="104">
        <f>'Personnel&amp;Benefits'!O303</f>
        <v>0</v>
      </c>
      <c r="P45" s="30">
        <f>'Personnel&amp;Benefits'!P303</f>
        <v>0</v>
      </c>
      <c r="Q45" s="104">
        <f>'Personnel&amp;Benefits'!Q303</f>
        <v>0</v>
      </c>
      <c r="R45" s="2">
        <f t="shared" si="4"/>
        <v>0</v>
      </c>
      <c r="S45" s="91">
        <f t="shared" si="4"/>
        <v>0</v>
      </c>
    </row>
    <row r="46" spans="1:19" s="72" customFormat="1" ht="12.75">
      <c r="A46" s="16">
        <f>'Personnel&amp;Benefits'!B309</f>
        <v>0</v>
      </c>
      <c r="B46" s="66">
        <f>'Personnel&amp;Benefits'!B310</f>
        <v>0</v>
      </c>
      <c r="C46" s="66"/>
      <c r="D46" s="66"/>
      <c r="E46" s="66"/>
      <c r="G46" s="79"/>
      <c r="H46" s="30">
        <f>'Personnel&amp;Benefits'!H316</f>
        <v>0</v>
      </c>
      <c r="I46" s="104">
        <f>'Personnel&amp;Benefits'!I316</f>
        <v>0</v>
      </c>
      <c r="J46" s="30">
        <f>'Personnel&amp;Benefits'!J316</f>
        <v>0</v>
      </c>
      <c r="K46" s="104">
        <f>'Personnel&amp;Benefits'!K316</f>
        <v>0</v>
      </c>
      <c r="L46" s="30">
        <f>'Personnel&amp;Benefits'!L316</f>
        <v>0</v>
      </c>
      <c r="M46" s="104">
        <f>'Personnel&amp;Benefits'!M316</f>
        <v>0</v>
      </c>
      <c r="N46" s="30">
        <f>'Personnel&amp;Benefits'!N316</f>
        <v>0</v>
      </c>
      <c r="O46" s="104">
        <f>'Personnel&amp;Benefits'!O316</f>
        <v>0</v>
      </c>
      <c r="P46" s="30">
        <f>'Personnel&amp;Benefits'!P316</f>
        <v>0</v>
      </c>
      <c r="Q46" s="104">
        <f>'Personnel&amp;Benefits'!Q316</f>
        <v>0</v>
      </c>
      <c r="R46" s="2">
        <f aca="true" t="shared" si="5" ref="R46:S49">SUM(H46+J46+L46+N46+P46)</f>
        <v>0</v>
      </c>
      <c r="S46" s="91">
        <f t="shared" si="5"/>
        <v>0</v>
      </c>
    </row>
    <row r="47" spans="1:19" s="72" customFormat="1" ht="12.75">
      <c r="A47" s="16">
        <f>'Personnel&amp;Benefits'!B322</f>
        <v>0</v>
      </c>
      <c r="B47" s="66">
        <f>'Personnel&amp;Benefits'!B323</f>
        <v>0</v>
      </c>
      <c r="C47" s="66"/>
      <c r="D47" s="66"/>
      <c r="E47" s="66"/>
      <c r="G47" s="79"/>
      <c r="H47" s="30">
        <f>'Personnel&amp;Benefits'!H329</f>
        <v>0</v>
      </c>
      <c r="I47" s="104">
        <f>'Personnel&amp;Benefits'!I329</f>
        <v>0</v>
      </c>
      <c r="J47" s="30">
        <f>'Personnel&amp;Benefits'!J329</f>
        <v>0</v>
      </c>
      <c r="K47" s="104">
        <f>'Personnel&amp;Benefits'!K329</f>
        <v>0</v>
      </c>
      <c r="L47" s="30">
        <f>'Personnel&amp;Benefits'!L329</f>
        <v>0</v>
      </c>
      <c r="M47" s="104">
        <f>'Personnel&amp;Benefits'!M329</f>
        <v>0</v>
      </c>
      <c r="N47" s="30">
        <f>'Personnel&amp;Benefits'!N329</f>
        <v>0</v>
      </c>
      <c r="O47" s="104">
        <f>'Personnel&amp;Benefits'!O329</f>
        <v>0</v>
      </c>
      <c r="P47" s="30">
        <f>'Personnel&amp;Benefits'!P329</f>
        <v>0</v>
      </c>
      <c r="Q47" s="104">
        <f>'Personnel&amp;Benefits'!Q329</f>
        <v>0</v>
      </c>
      <c r="R47" s="2">
        <f t="shared" si="5"/>
        <v>0</v>
      </c>
      <c r="S47" s="91">
        <f t="shared" si="5"/>
        <v>0</v>
      </c>
    </row>
    <row r="48" spans="1:19" s="72" customFormat="1" ht="12.75">
      <c r="A48" s="16">
        <f>'Personnel&amp;Benefits'!B335</f>
        <v>0</v>
      </c>
      <c r="B48" s="66">
        <f>'Personnel&amp;Benefits'!B336</f>
        <v>0</v>
      </c>
      <c r="C48" s="66"/>
      <c r="D48" s="66"/>
      <c r="E48" s="66"/>
      <c r="G48" s="79"/>
      <c r="H48" s="30">
        <f>'Personnel&amp;Benefits'!H342</f>
        <v>0</v>
      </c>
      <c r="I48" s="104">
        <f>'Personnel&amp;Benefits'!I342</f>
        <v>0</v>
      </c>
      <c r="J48" s="30">
        <f>'Personnel&amp;Benefits'!J342</f>
        <v>0</v>
      </c>
      <c r="K48" s="104">
        <f>'Personnel&amp;Benefits'!K342</f>
        <v>0</v>
      </c>
      <c r="L48" s="30">
        <f>'Personnel&amp;Benefits'!L342</f>
        <v>0</v>
      </c>
      <c r="M48" s="104">
        <f>'Personnel&amp;Benefits'!M342</f>
        <v>0</v>
      </c>
      <c r="N48" s="30">
        <f>'Personnel&amp;Benefits'!N342</f>
        <v>0</v>
      </c>
      <c r="O48" s="104">
        <f>'Personnel&amp;Benefits'!O342</f>
        <v>0</v>
      </c>
      <c r="P48" s="30">
        <f>'Personnel&amp;Benefits'!P342</f>
        <v>0</v>
      </c>
      <c r="Q48" s="104">
        <f>'Personnel&amp;Benefits'!Q342</f>
        <v>0</v>
      </c>
      <c r="R48" s="2">
        <f t="shared" si="5"/>
        <v>0</v>
      </c>
      <c r="S48" s="91">
        <f t="shared" si="5"/>
        <v>0</v>
      </c>
    </row>
    <row r="49" spans="1:19" s="72" customFormat="1" ht="12.75">
      <c r="A49" s="16">
        <f>'Personnel&amp;Benefits'!B348</f>
        <v>0</v>
      </c>
      <c r="B49" s="66">
        <f>'Personnel&amp;Benefits'!B349</f>
        <v>0</v>
      </c>
      <c r="C49" s="66"/>
      <c r="D49" s="66"/>
      <c r="E49" s="66"/>
      <c r="G49" s="79"/>
      <c r="H49" s="30">
        <f>'Personnel&amp;Benefits'!H355</f>
        <v>0</v>
      </c>
      <c r="I49" s="104">
        <f>'Personnel&amp;Benefits'!I355</f>
        <v>0</v>
      </c>
      <c r="J49" s="30">
        <f>'Personnel&amp;Benefits'!J355</f>
        <v>0</v>
      </c>
      <c r="K49" s="104">
        <f>'Personnel&amp;Benefits'!K355</f>
        <v>0</v>
      </c>
      <c r="L49" s="30">
        <f>'Personnel&amp;Benefits'!L355</f>
        <v>0</v>
      </c>
      <c r="M49" s="104">
        <f>'Personnel&amp;Benefits'!M355</f>
        <v>0</v>
      </c>
      <c r="N49" s="30">
        <f>'Personnel&amp;Benefits'!N355</f>
        <v>0</v>
      </c>
      <c r="O49" s="104">
        <f>'Personnel&amp;Benefits'!O355</f>
        <v>0</v>
      </c>
      <c r="P49" s="30">
        <f>'Personnel&amp;Benefits'!P355</f>
        <v>0</v>
      </c>
      <c r="Q49" s="104">
        <f>'Personnel&amp;Benefits'!Q355</f>
        <v>0</v>
      </c>
      <c r="R49" s="2">
        <f t="shared" si="5"/>
        <v>0</v>
      </c>
      <c r="S49" s="91">
        <f t="shared" si="5"/>
        <v>0</v>
      </c>
    </row>
    <row r="50" spans="1:19" s="72" customFormat="1" ht="12.75">
      <c r="A50" s="16"/>
      <c r="B50" s="66"/>
      <c r="C50" s="66"/>
      <c r="D50" s="66"/>
      <c r="E50" s="66"/>
      <c r="G50" s="79"/>
      <c r="H50" s="30"/>
      <c r="I50" s="104"/>
      <c r="J50" s="30"/>
      <c r="K50" s="104"/>
      <c r="L50" s="30"/>
      <c r="M50" s="104"/>
      <c r="N50" s="30"/>
      <c r="O50" s="104"/>
      <c r="P50" s="30"/>
      <c r="Q50" s="104"/>
      <c r="R50" s="2"/>
      <c r="S50" s="91"/>
    </row>
    <row r="51" spans="1:19" s="54" customFormat="1" ht="12.75">
      <c r="A51" s="48" t="s">
        <v>148</v>
      </c>
      <c r="B51" s="67"/>
      <c r="C51" s="67"/>
      <c r="D51" s="67"/>
      <c r="E51" s="67"/>
      <c r="G51" s="65"/>
      <c r="H51" s="55"/>
      <c r="I51" s="91"/>
      <c r="J51" s="55"/>
      <c r="K51" s="91"/>
      <c r="L51" s="55"/>
      <c r="M51" s="91"/>
      <c r="N51" s="55"/>
      <c r="O51" s="91"/>
      <c r="P51" s="55"/>
      <c r="Q51" s="91"/>
      <c r="R51" s="55"/>
      <c r="S51" s="91"/>
    </row>
    <row r="52" spans="1:19" s="54" customFormat="1" ht="12.75">
      <c r="A52" s="16">
        <f>'Personnel&amp;Benefits'!B365</f>
        <v>0</v>
      </c>
      <c r="B52" s="66">
        <f>'Personnel&amp;Benefits'!B366</f>
        <v>0</v>
      </c>
      <c r="C52" s="66"/>
      <c r="D52" s="66"/>
      <c r="E52" s="66"/>
      <c r="G52" s="65"/>
      <c r="H52" s="55">
        <f>'Personnel&amp;Benefits'!H368</f>
        <v>0</v>
      </c>
      <c r="I52" s="91">
        <f>'Personnel&amp;Benefits'!I368</f>
        <v>0</v>
      </c>
      <c r="J52" s="55">
        <f>'Personnel&amp;Benefits'!J368</f>
        <v>0</v>
      </c>
      <c r="K52" s="91">
        <f>'Personnel&amp;Benefits'!K368</f>
        <v>0</v>
      </c>
      <c r="L52" s="55">
        <f>'Personnel&amp;Benefits'!L368</f>
        <v>0</v>
      </c>
      <c r="M52" s="91">
        <f>'Personnel&amp;Benefits'!M368</f>
        <v>0</v>
      </c>
      <c r="N52" s="55">
        <f>'Personnel&amp;Benefits'!N368</f>
        <v>0</v>
      </c>
      <c r="O52" s="91">
        <f>'Personnel&amp;Benefits'!O368</f>
        <v>0</v>
      </c>
      <c r="P52" s="55">
        <f>'Personnel&amp;Benefits'!P368</f>
        <v>0</v>
      </c>
      <c r="Q52" s="91">
        <f>'Personnel&amp;Benefits'!Q368</f>
        <v>0</v>
      </c>
      <c r="R52" s="2">
        <f aca="true" t="shared" si="6" ref="R52:S55">SUM(H52+J52+L52+N52+P52)</f>
        <v>0</v>
      </c>
      <c r="S52" s="91">
        <f t="shared" si="6"/>
        <v>0</v>
      </c>
    </row>
    <row r="53" spans="1:19" s="54" customFormat="1" ht="12.75">
      <c r="A53" s="16">
        <f>'Personnel&amp;Benefits'!B373</f>
        <v>0</v>
      </c>
      <c r="B53" s="66">
        <f>'Personnel&amp;Benefits'!B374</f>
        <v>0</v>
      </c>
      <c r="C53" s="66"/>
      <c r="D53" s="66"/>
      <c r="E53" s="66"/>
      <c r="G53" s="65"/>
      <c r="H53" s="55">
        <f>'Personnel&amp;Benefits'!H376</f>
        <v>0</v>
      </c>
      <c r="I53" s="91">
        <f>'Personnel&amp;Benefits'!I376</f>
        <v>0</v>
      </c>
      <c r="J53" s="55">
        <f>'Personnel&amp;Benefits'!J376</f>
        <v>0</v>
      </c>
      <c r="K53" s="91">
        <f>'Personnel&amp;Benefits'!K376</f>
        <v>0</v>
      </c>
      <c r="L53" s="55">
        <f>'Personnel&amp;Benefits'!L376</f>
        <v>0</v>
      </c>
      <c r="M53" s="91">
        <f>'Personnel&amp;Benefits'!M376</f>
        <v>0</v>
      </c>
      <c r="N53" s="55">
        <f>'Personnel&amp;Benefits'!N376</f>
        <v>0</v>
      </c>
      <c r="O53" s="91">
        <f>'Personnel&amp;Benefits'!O376</f>
        <v>0</v>
      </c>
      <c r="P53" s="55">
        <f>'Personnel&amp;Benefits'!P376</f>
        <v>0</v>
      </c>
      <c r="Q53" s="91">
        <f>'Personnel&amp;Benefits'!Q376</f>
        <v>0</v>
      </c>
      <c r="R53" s="2">
        <f t="shared" si="6"/>
        <v>0</v>
      </c>
      <c r="S53" s="91">
        <f t="shared" si="6"/>
        <v>0</v>
      </c>
    </row>
    <row r="54" spans="1:19" s="54" customFormat="1" ht="12.75">
      <c r="A54" s="16">
        <f>'Personnel&amp;Benefits'!B381</f>
        <v>0</v>
      </c>
      <c r="B54" s="66">
        <f>'Personnel&amp;Benefits'!B382</f>
        <v>0</v>
      </c>
      <c r="C54" s="66"/>
      <c r="D54" s="66"/>
      <c r="E54" s="66"/>
      <c r="G54" s="65"/>
      <c r="H54" s="55">
        <f>'Personnel&amp;Benefits'!H384</f>
        <v>0</v>
      </c>
      <c r="I54" s="91">
        <f>'Personnel&amp;Benefits'!I384</f>
        <v>0</v>
      </c>
      <c r="J54" s="55">
        <f>'Personnel&amp;Benefits'!J384</f>
        <v>0</v>
      </c>
      <c r="K54" s="91">
        <f>'Personnel&amp;Benefits'!K384</f>
        <v>0</v>
      </c>
      <c r="L54" s="55">
        <f>'Personnel&amp;Benefits'!L384</f>
        <v>0</v>
      </c>
      <c r="M54" s="91">
        <f>'Personnel&amp;Benefits'!M384</f>
        <v>0</v>
      </c>
      <c r="N54" s="55">
        <f>'Personnel&amp;Benefits'!N384</f>
        <v>0</v>
      </c>
      <c r="O54" s="91">
        <f>'Personnel&amp;Benefits'!O384</f>
        <v>0</v>
      </c>
      <c r="P54" s="55">
        <f>'Personnel&amp;Benefits'!P384</f>
        <v>0</v>
      </c>
      <c r="Q54" s="91">
        <f>'Personnel&amp;Benefits'!Q384</f>
        <v>0</v>
      </c>
      <c r="R54" s="2">
        <f t="shared" si="6"/>
        <v>0</v>
      </c>
      <c r="S54" s="91">
        <f t="shared" si="6"/>
        <v>0</v>
      </c>
    </row>
    <row r="55" spans="1:19" s="54" customFormat="1" ht="12.75">
      <c r="A55" s="16">
        <f>'Personnel&amp;Benefits'!B389</f>
        <v>0</v>
      </c>
      <c r="B55" s="66">
        <f>'Personnel&amp;Benefits'!B390</f>
        <v>0</v>
      </c>
      <c r="C55" s="66"/>
      <c r="D55" s="66"/>
      <c r="E55" s="66"/>
      <c r="G55" s="65"/>
      <c r="H55" s="55">
        <f>'Personnel&amp;Benefits'!H392</f>
        <v>0</v>
      </c>
      <c r="I55" s="91">
        <f>'Personnel&amp;Benefits'!I392</f>
        <v>0</v>
      </c>
      <c r="J55" s="55">
        <f>'Personnel&amp;Benefits'!J392</f>
        <v>0</v>
      </c>
      <c r="K55" s="91">
        <f>'Personnel&amp;Benefits'!K392</f>
        <v>0</v>
      </c>
      <c r="L55" s="55">
        <f>'Personnel&amp;Benefits'!L392</f>
        <v>0</v>
      </c>
      <c r="M55" s="91">
        <f>'Personnel&amp;Benefits'!M392</f>
        <v>0</v>
      </c>
      <c r="N55" s="55">
        <f>'Personnel&amp;Benefits'!N392</f>
        <v>0</v>
      </c>
      <c r="O55" s="91">
        <f>'Personnel&amp;Benefits'!O392</f>
        <v>0</v>
      </c>
      <c r="P55" s="55">
        <f>'Personnel&amp;Benefits'!P392</f>
        <v>0</v>
      </c>
      <c r="Q55" s="91">
        <f>'Personnel&amp;Benefits'!Q392</f>
        <v>0</v>
      </c>
      <c r="R55" s="2">
        <f t="shared" si="6"/>
        <v>0</v>
      </c>
      <c r="S55" s="91">
        <f t="shared" si="6"/>
        <v>0</v>
      </c>
    </row>
    <row r="56" spans="1:19" s="54" customFormat="1" ht="12.75">
      <c r="A56" s="16">
        <f>'Personnel&amp;Benefits'!B397</f>
        <v>0</v>
      </c>
      <c r="B56" s="66">
        <f>'Personnel&amp;Benefits'!B398</f>
        <v>0</v>
      </c>
      <c r="C56" s="66"/>
      <c r="D56" s="66"/>
      <c r="E56" s="66"/>
      <c r="G56" s="65"/>
      <c r="H56" s="55">
        <f>'Personnel&amp;Benefits'!H400</f>
        <v>0</v>
      </c>
      <c r="I56" s="91">
        <f>'Personnel&amp;Benefits'!I400</f>
        <v>0</v>
      </c>
      <c r="J56" s="55">
        <f>'Personnel&amp;Benefits'!J400</f>
        <v>0</v>
      </c>
      <c r="K56" s="91">
        <f>'Personnel&amp;Benefits'!K400</f>
        <v>0</v>
      </c>
      <c r="L56" s="55">
        <f>'Personnel&amp;Benefits'!L400</f>
        <v>0</v>
      </c>
      <c r="M56" s="91">
        <f>'Personnel&amp;Benefits'!M400</f>
        <v>0</v>
      </c>
      <c r="N56" s="55">
        <f>'Personnel&amp;Benefits'!N400</f>
        <v>0</v>
      </c>
      <c r="O56" s="91">
        <f>'Personnel&amp;Benefits'!O400</f>
        <v>0</v>
      </c>
      <c r="P56" s="55">
        <f>'Personnel&amp;Benefits'!P400</f>
        <v>0</v>
      </c>
      <c r="Q56" s="91">
        <f>'Personnel&amp;Benefits'!Q400</f>
        <v>0</v>
      </c>
      <c r="R56" s="2">
        <f>SUM(H56+J56+L56+N56+P56)</f>
        <v>0</v>
      </c>
      <c r="S56" s="91">
        <f>SUM(I56+K56+M56+O56+Q56)</f>
        <v>0</v>
      </c>
    </row>
    <row r="57" spans="1:19" s="54" customFormat="1" ht="12.75">
      <c r="A57" s="16"/>
      <c r="B57" s="66"/>
      <c r="C57" s="66"/>
      <c r="D57" s="66"/>
      <c r="E57" s="66"/>
      <c r="G57" s="65"/>
      <c r="H57" s="55"/>
      <c r="I57" s="91"/>
      <c r="J57" s="55"/>
      <c r="K57" s="91"/>
      <c r="L57" s="55"/>
      <c r="M57" s="91"/>
      <c r="N57" s="55"/>
      <c r="O57" s="91"/>
      <c r="P57" s="55"/>
      <c r="Q57" s="91"/>
      <c r="R57" s="2"/>
      <c r="S57" s="91"/>
    </row>
    <row r="58" spans="1:19" s="54" customFormat="1" ht="12.75">
      <c r="A58" s="48" t="s">
        <v>149</v>
      </c>
      <c r="B58" s="67"/>
      <c r="C58" s="67"/>
      <c r="D58" s="67"/>
      <c r="E58" s="67"/>
      <c r="G58" s="65"/>
      <c r="H58" s="55"/>
      <c r="I58" s="91"/>
      <c r="J58" s="55"/>
      <c r="K58" s="91"/>
      <c r="L58" s="55"/>
      <c r="M58" s="91"/>
      <c r="N58" s="55"/>
      <c r="O58" s="91"/>
      <c r="P58" s="55"/>
      <c r="Q58" s="91"/>
      <c r="R58" s="55"/>
      <c r="S58" s="91"/>
    </row>
    <row r="59" spans="1:19" s="54" customFormat="1" ht="12.75">
      <c r="A59" s="16">
        <f>'Personnel&amp;Benefits'!B409</f>
        <v>0</v>
      </c>
      <c r="B59" s="66">
        <f>'Personnel&amp;Benefits'!B410</f>
        <v>0</v>
      </c>
      <c r="C59" s="66"/>
      <c r="D59" s="66"/>
      <c r="E59" s="66"/>
      <c r="G59" s="65"/>
      <c r="H59" s="55">
        <f>'Personnel&amp;Benefits'!H412</f>
        <v>0</v>
      </c>
      <c r="I59" s="91">
        <f>'Personnel&amp;Benefits'!I412</f>
        <v>0</v>
      </c>
      <c r="J59" s="55">
        <f>'Personnel&amp;Benefits'!J412</f>
        <v>0</v>
      </c>
      <c r="K59" s="91">
        <f>'Personnel&amp;Benefits'!K412</f>
        <v>0</v>
      </c>
      <c r="L59" s="55">
        <f>'Personnel&amp;Benefits'!L412</f>
        <v>0</v>
      </c>
      <c r="M59" s="91">
        <f>'Personnel&amp;Benefits'!M412</f>
        <v>0</v>
      </c>
      <c r="N59" s="55">
        <f>'Personnel&amp;Benefits'!N412</f>
        <v>0</v>
      </c>
      <c r="O59" s="91">
        <f>'Personnel&amp;Benefits'!O412</f>
        <v>0</v>
      </c>
      <c r="P59" s="55">
        <f>'Personnel&amp;Benefits'!P412</f>
        <v>0</v>
      </c>
      <c r="Q59" s="91">
        <f>'Personnel&amp;Benefits'!Q412</f>
        <v>0</v>
      </c>
      <c r="R59" s="2">
        <f>SUM(H59+J59+L59+N59+P59)</f>
        <v>0</v>
      </c>
      <c r="S59" s="91">
        <f>SUM(I59+K59+M59+O59+Q59)</f>
        <v>0</v>
      </c>
    </row>
    <row r="60" spans="1:19" s="54" customFormat="1" ht="12.75">
      <c r="A60" s="16">
        <f>'Personnel&amp;Benefits'!B417</f>
        <v>0</v>
      </c>
      <c r="B60" s="66">
        <f>'Personnel&amp;Benefits'!B418</f>
        <v>0</v>
      </c>
      <c r="C60" s="66"/>
      <c r="D60" s="66"/>
      <c r="E60" s="66"/>
      <c r="G60" s="65"/>
      <c r="H60" s="55">
        <f>'Personnel&amp;Benefits'!H420</f>
        <v>0</v>
      </c>
      <c r="I60" s="91">
        <f>'Personnel&amp;Benefits'!I420</f>
        <v>0</v>
      </c>
      <c r="J60" s="55">
        <f>'Personnel&amp;Benefits'!J420</f>
        <v>0</v>
      </c>
      <c r="K60" s="91">
        <f>'Personnel&amp;Benefits'!K420</f>
        <v>0</v>
      </c>
      <c r="L60" s="55">
        <f>'Personnel&amp;Benefits'!L420</f>
        <v>0</v>
      </c>
      <c r="M60" s="91">
        <f>'Personnel&amp;Benefits'!M420</f>
        <v>0</v>
      </c>
      <c r="N60" s="55">
        <f>'Personnel&amp;Benefits'!N420</f>
        <v>0</v>
      </c>
      <c r="O60" s="91">
        <f>'Personnel&amp;Benefits'!O420</f>
        <v>0</v>
      </c>
      <c r="P60" s="55">
        <f>'Personnel&amp;Benefits'!P420</f>
        <v>0</v>
      </c>
      <c r="Q60" s="91">
        <f>'Personnel&amp;Benefits'!Q420</f>
        <v>0</v>
      </c>
      <c r="R60" s="2">
        <f>SUM(H60+J60+L60+N60+P60)</f>
        <v>0</v>
      </c>
      <c r="S60" s="91">
        <f>SUM(I60+K60+M60+O60+Q60)</f>
        <v>0</v>
      </c>
    </row>
    <row r="61" spans="1:19" s="54" customFormat="1" ht="12.75">
      <c r="A61" s="3"/>
      <c r="B61" s="67"/>
      <c r="C61" s="67"/>
      <c r="D61" s="67"/>
      <c r="E61" s="67"/>
      <c r="G61" s="65"/>
      <c r="H61" s="55"/>
      <c r="I61" s="91"/>
      <c r="J61" s="55"/>
      <c r="K61" s="91"/>
      <c r="L61" s="55"/>
      <c r="M61" s="91"/>
      <c r="N61" s="55"/>
      <c r="O61" s="91"/>
      <c r="P61" s="55"/>
      <c r="Q61" s="91"/>
      <c r="R61" s="55"/>
      <c r="S61" s="91"/>
    </row>
    <row r="62" spans="1:19" s="54" customFormat="1" ht="12.75">
      <c r="A62" s="48" t="s">
        <v>150</v>
      </c>
      <c r="B62" s="67"/>
      <c r="C62" s="67"/>
      <c r="D62" s="67"/>
      <c r="E62" s="67"/>
      <c r="G62" s="65"/>
      <c r="H62" s="55">
        <f>'Personnel&amp;Benefits'!H434</f>
        <v>0</v>
      </c>
      <c r="I62" s="91">
        <f>'Personnel&amp;Benefits'!I434</f>
        <v>0</v>
      </c>
      <c r="J62" s="55">
        <f>'Personnel&amp;Benefits'!J434</f>
        <v>0</v>
      </c>
      <c r="K62" s="91">
        <f>'Personnel&amp;Benefits'!K434</f>
        <v>0</v>
      </c>
      <c r="L62" s="55">
        <f>'Personnel&amp;Benefits'!L434</f>
        <v>0</v>
      </c>
      <c r="M62" s="91">
        <f>'Personnel&amp;Benefits'!M434</f>
        <v>0</v>
      </c>
      <c r="N62" s="55">
        <f>'Personnel&amp;Benefits'!N434</f>
        <v>0</v>
      </c>
      <c r="O62" s="91">
        <f>'Personnel&amp;Benefits'!O434</f>
        <v>0</v>
      </c>
      <c r="P62" s="55">
        <f>'Personnel&amp;Benefits'!P434</f>
        <v>0</v>
      </c>
      <c r="Q62" s="91">
        <f>'Personnel&amp;Benefits'!Q434</f>
        <v>0</v>
      </c>
      <c r="R62" s="2">
        <f>SUM(H62+J62+L62+N62+P62)</f>
        <v>0</v>
      </c>
      <c r="S62" s="91">
        <f>SUM(I62+K62+M62+O62+Q62)</f>
        <v>0</v>
      </c>
    </row>
    <row r="63" spans="1:19" s="54" customFormat="1" ht="12.75">
      <c r="A63" s="3"/>
      <c r="B63" s="67"/>
      <c r="C63" s="67"/>
      <c r="D63" s="67"/>
      <c r="E63" s="67"/>
      <c r="G63" s="65"/>
      <c r="H63" s="55"/>
      <c r="I63" s="91"/>
      <c r="J63" s="55"/>
      <c r="K63" s="91"/>
      <c r="L63" s="55"/>
      <c r="M63" s="91"/>
      <c r="N63" s="55"/>
      <c r="O63" s="91"/>
      <c r="P63" s="55"/>
      <c r="Q63" s="91"/>
      <c r="R63" s="55"/>
      <c r="S63" s="91"/>
    </row>
    <row r="64" spans="1:19" s="54" customFormat="1" ht="12.75">
      <c r="A64" s="48" t="s">
        <v>151</v>
      </c>
      <c r="B64" s="67"/>
      <c r="C64" s="67"/>
      <c r="D64" s="67"/>
      <c r="E64" s="67"/>
      <c r="G64" s="65"/>
      <c r="H64" s="55">
        <f aca="true" t="shared" si="7" ref="H64:S64">SUM(H18:H62)</f>
        <v>0</v>
      </c>
      <c r="I64" s="91">
        <f t="shared" si="7"/>
        <v>0</v>
      </c>
      <c r="J64" s="55">
        <f t="shared" si="7"/>
        <v>0</v>
      </c>
      <c r="K64" s="91">
        <f t="shared" si="7"/>
        <v>0</v>
      </c>
      <c r="L64" s="55">
        <f t="shared" si="7"/>
        <v>0</v>
      </c>
      <c r="M64" s="91">
        <f t="shared" si="7"/>
        <v>0</v>
      </c>
      <c r="N64" s="55">
        <f t="shared" si="7"/>
        <v>0</v>
      </c>
      <c r="O64" s="91">
        <f t="shared" si="7"/>
        <v>0</v>
      </c>
      <c r="P64" s="55">
        <f t="shared" si="7"/>
        <v>0</v>
      </c>
      <c r="Q64" s="91">
        <f t="shared" si="7"/>
        <v>0</v>
      </c>
      <c r="R64" s="55">
        <f t="shared" si="7"/>
        <v>0</v>
      </c>
      <c r="S64" s="91">
        <f t="shared" si="7"/>
        <v>0</v>
      </c>
    </row>
    <row r="65" spans="1:19" s="54" customFormat="1" ht="12.75">
      <c r="A65" s="3"/>
      <c r="B65" s="67"/>
      <c r="C65" s="67"/>
      <c r="D65" s="67"/>
      <c r="E65" s="67"/>
      <c r="G65" s="65"/>
      <c r="H65" s="55"/>
      <c r="I65" s="91"/>
      <c r="J65" s="55"/>
      <c r="K65" s="91"/>
      <c r="L65" s="55"/>
      <c r="M65" s="91"/>
      <c r="N65" s="55"/>
      <c r="O65" s="91"/>
      <c r="P65" s="55"/>
      <c r="Q65" s="91"/>
      <c r="R65" s="55"/>
      <c r="S65" s="91"/>
    </row>
    <row r="66" spans="1:19" s="54" customFormat="1" ht="12.75">
      <c r="A66" s="199" t="s">
        <v>37</v>
      </c>
      <c r="B66" s="209"/>
      <c r="C66" s="209"/>
      <c r="D66" s="209"/>
      <c r="E66" s="209"/>
      <c r="F66" s="209"/>
      <c r="G66" s="209"/>
      <c r="H66" s="55"/>
      <c r="I66" s="91"/>
      <c r="J66" s="55"/>
      <c r="K66" s="91"/>
      <c r="L66" s="55"/>
      <c r="M66" s="91"/>
      <c r="N66" s="55"/>
      <c r="O66" s="91"/>
      <c r="P66" s="55"/>
      <c r="Q66" s="91"/>
      <c r="R66" s="55"/>
      <c r="S66" s="91"/>
    </row>
    <row r="67" spans="1:19" s="54" customFormat="1" ht="12.75">
      <c r="A67" s="1" t="s">
        <v>3</v>
      </c>
      <c r="B67" s="15"/>
      <c r="C67" s="15"/>
      <c r="D67" s="15"/>
      <c r="E67" s="15"/>
      <c r="F67" s="1"/>
      <c r="G67" s="1"/>
      <c r="H67" s="55">
        <f>'Supplies,Consultants&amp;Other'!H24</f>
        <v>0</v>
      </c>
      <c r="I67" s="91">
        <f>'Supplies,Consultants&amp;Other'!I24</f>
        <v>0</v>
      </c>
      <c r="J67" s="55">
        <f>'Supplies,Consultants&amp;Other'!J24</f>
        <v>0</v>
      </c>
      <c r="K67" s="91">
        <f>'Supplies,Consultants&amp;Other'!K24</f>
        <v>0</v>
      </c>
      <c r="L67" s="55">
        <f>'Supplies,Consultants&amp;Other'!L24</f>
        <v>0</v>
      </c>
      <c r="M67" s="91">
        <f>'Supplies,Consultants&amp;Other'!M24</f>
        <v>0</v>
      </c>
      <c r="N67" s="55">
        <f>'Supplies,Consultants&amp;Other'!N24</f>
        <v>0</v>
      </c>
      <c r="O67" s="91">
        <f>'Supplies,Consultants&amp;Other'!O24</f>
        <v>0</v>
      </c>
      <c r="P67" s="55">
        <f>'Supplies,Consultants&amp;Other'!P24</f>
        <v>0</v>
      </c>
      <c r="Q67" s="91">
        <f>'Supplies,Consultants&amp;Other'!Q24</f>
        <v>0</v>
      </c>
      <c r="R67" s="2">
        <f aca="true" t="shared" si="8" ref="R67:S70">SUM(H67+J67+L67+N67+P67)</f>
        <v>0</v>
      </c>
      <c r="S67" s="91">
        <f t="shared" si="8"/>
        <v>0</v>
      </c>
    </row>
    <row r="68" spans="1:19" s="54" customFormat="1" ht="12.75">
      <c r="A68" s="1" t="s">
        <v>10</v>
      </c>
      <c r="B68" s="15"/>
      <c r="C68" s="15"/>
      <c r="D68" s="15"/>
      <c r="E68" s="15"/>
      <c r="F68" s="1"/>
      <c r="G68" s="1"/>
      <c r="H68" s="55">
        <f>'Supplies,Consultants&amp;Other'!H36</f>
        <v>0</v>
      </c>
      <c r="I68" s="91">
        <f>'Supplies,Consultants&amp;Other'!I36</f>
        <v>0</v>
      </c>
      <c r="J68" s="55">
        <f>'Supplies,Consultants&amp;Other'!J36</f>
        <v>0</v>
      </c>
      <c r="K68" s="91">
        <f>'Supplies,Consultants&amp;Other'!K36</f>
        <v>0</v>
      </c>
      <c r="L68" s="55">
        <f>'Supplies,Consultants&amp;Other'!L36</f>
        <v>0</v>
      </c>
      <c r="M68" s="91">
        <f>'Supplies,Consultants&amp;Other'!M36</f>
        <v>0</v>
      </c>
      <c r="N68" s="55">
        <f>'Supplies,Consultants&amp;Other'!N36</f>
        <v>0</v>
      </c>
      <c r="O68" s="91">
        <f>'Supplies,Consultants&amp;Other'!O36</f>
        <v>0</v>
      </c>
      <c r="P68" s="55">
        <f>'Supplies,Consultants&amp;Other'!P36</f>
        <v>0</v>
      </c>
      <c r="Q68" s="91">
        <f>'Supplies,Consultants&amp;Other'!Q36</f>
        <v>0</v>
      </c>
      <c r="R68" s="2">
        <f t="shared" si="8"/>
        <v>0</v>
      </c>
      <c r="S68" s="91">
        <f t="shared" si="8"/>
        <v>0</v>
      </c>
    </row>
    <row r="69" spans="1:19" s="54" customFormat="1" ht="12.75">
      <c r="A69" s="32" t="s">
        <v>74</v>
      </c>
      <c r="B69" s="68"/>
      <c r="C69" s="68"/>
      <c r="D69" s="68"/>
      <c r="E69" s="68"/>
      <c r="F69" s="25"/>
      <c r="G69" s="1"/>
      <c r="H69" s="55">
        <f>'Supplies,Consultants&amp;Other'!H47</f>
        <v>0</v>
      </c>
      <c r="I69" s="91">
        <f>'Supplies,Consultants&amp;Other'!I47</f>
        <v>0</v>
      </c>
      <c r="J69" s="55">
        <f>'Supplies,Consultants&amp;Other'!J47</f>
        <v>0</v>
      </c>
      <c r="K69" s="91">
        <f>'Supplies,Consultants&amp;Other'!K47</f>
        <v>0</v>
      </c>
      <c r="L69" s="55">
        <f>'Supplies,Consultants&amp;Other'!L47</f>
        <v>0</v>
      </c>
      <c r="M69" s="91">
        <f>'Supplies,Consultants&amp;Other'!M47</f>
        <v>0</v>
      </c>
      <c r="N69" s="55">
        <f>'Supplies,Consultants&amp;Other'!N47</f>
        <v>0</v>
      </c>
      <c r="O69" s="91">
        <f>'Supplies,Consultants&amp;Other'!O47</f>
        <v>0</v>
      </c>
      <c r="P69" s="55">
        <f>'Supplies,Consultants&amp;Other'!P47</f>
        <v>0</v>
      </c>
      <c r="Q69" s="91">
        <f>'Supplies,Consultants&amp;Other'!Q47</f>
        <v>0</v>
      </c>
      <c r="R69" s="2">
        <f t="shared" si="8"/>
        <v>0</v>
      </c>
      <c r="S69" s="91">
        <f t="shared" si="8"/>
        <v>0</v>
      </c>
    </row>
    <row r="70" spans="1:19" s="54" customFormat="1" ht="12.75">
      <c r="A70" s="16" t="s">
        <v>4</v>
      </c>
      <c r="B70" s="67"/>
      <c r="C70" s="67"/>
      <c r="D70" s="67"/>
      <c r="E70" s="67"/>
      <c r="G70" s="65"/>
      <c r="H70" s="55">
        <f>Travel!H38</f>
        <v>0</v>
      </c>
      <c r="I70" s="91">
        <f>Travel!I38</f>
        <v>0</v>
      </c>
      <c r="J70" s="55">
        <f>Travel!J38</f>
        <v>0</v>
      </c>
      <c r="K70" s="91">
        <f>Travel!K38</f>
        <v>0</v>
      </c>
      <c r="L70" s="55">
        <f>Travel!L38</f>
        <v>0</v>
      </c>
      <c r="M70" s="91">
        <f>Travel!M38</f>
        <v>0</v>
      </c>
      <c r="N70" s="55">
        <f>Travel!N38</f>
        <v>0</v>
      </c>
      <c r="O70" s="91">
        <f>Travel!O38</f>
        <v>0</v>
      </c>
      <c r="P70" s="55">
        <f>Travel!P38</f>
        <v>0</v>
      </c>
      <c r="Q70" s="91">
        <f>Travel!Q38</f>
        <v>0</v>
      </c>
      <c r="R70" s="2">
        <f t="shared" si="8"/>
        <v>0</v>
      </c>
      <c r="S70" s="91">
        <f t="shared" si="8"/>
        <v>0</v>
      </c>
    </row>
    <row r="71" spans="1:19" s="54" customFormat="1" ht="12.75">
      <c r="A71" s="3"/>
      <c r="B71" s="67"/>
      <c r="C71" s="67"/>
      <c r="D71" s="67"/>
      <c r="E71" s="67"/>
      <c r="G71" s="65"/>
      <c r="H71" s="55"/>
      <c r="I71" s="91"/>
      <c r="J71" s="55"/>
      <c r="K71" s="91"/>
      <c r="L71" s="55"/>
      <c r="M71" s="91"/>
      <c r="N71" s="55"/>
      <c r="O71" s="91"/>
      <c r="P71" s="55"/>
      <c r="Q71" s="91"/>
      <c r="R71" s="55"/>
      <c r="S71" s="91"/>
    </row>
    <row r="72" spans="1:19" s="54" customFormat="1" ht="12.75">
      <c r="A72" s="178" t="s">
        <v>38</v>
      </c>
      <c r="B72" s="178"/>
      <c r="C72" s="178"/>
      <c r="D72" s="178"/>
      <c r="E72" s="178"/>
      <c r="F72" s="184"/>
      <c r="G72" s="156"/>
      <c r="H72" s="55">
        <f aca="true" t="shared" si="9" ref="H72:S72">SUM(H67:H70)</f>
        <v>0</v>
      </c>
      <c r="I72" s="91">
        <f t="shared" si="9"/>
        <v>0</v>
      </c>
      <c r="J72" s="55">
        <f t="shared" si="9"/>
        <v>0</v>
      </c>
      <c r="K72" s="91">
        <f t="shared" si="9"/>
        <v>0</v>
      </c>
      <c r="L72" s="55">
        <f t="shared" si="9"/>
        <v>0</v>
      </c>
      <c r="M72" s="91">
        <f t="shared" si="9"/>
        <v>0</v>
      </c>
      <c r="N72" s="55">
        <f t="shared" si="9"/>
        <v>0</v>
      </c>
      <c r="O72" s="91">
        <f t="shared" si="9"/>
        <v>0</v>
      </c>
      <c r="P72" s="55">
        <f t="shared" si="9"/>
        <v>0</v>
      </c>
      <c r="Q72" s="91">
        <f t="shared" si="9"/>
        <v>0</v>
      </c>
      <c r="R72" s="55">
        <f t="shared" si="9"/>
        <v>0</v>
      </c>
      <c r="S72" s="91">
        <f t="shared" si="9"/>
        <v>0</v>
      </c>
    </row>
    <row r="73" spans="1:19" s="54" customFormat="1" ht="12.75">
      <c r="A73" s="3"/>
      <c r="B73" s="67"/>
      <c r="C73" s="67"/>
      <c r="D73" s="67"/>
      <c r="E73" s="67"/>
      <c r="G73" s="65"/>
      <c r="H73" s="55"/>
      <c r="I73" s="91"/>
      <c r="J73" s="55"/>
      <c r="K73" s="91"/>
      <c r="L73" s="55"/>
      <c r="M73" s="91"/>
      <c r="N73" s="55"/>
      <c r="O73" s="91"/>
      <c r="P73" s="55"/>
      <c r="Q73" s="91"/>
      <c r="R73" s="55"/>
      <c r="S73" s="91"/>
    </row>
    <row r="74" spans="1:19" s="54" customFormat="1" ht="12.75">
      <c r="A74" s="199" t="s">
        <v>39</v>
      </c>
      <c r="B74" s="209"/>
      <c r="C74" s="209"/>
      <c r="D74" s="209"/>
      <c r="E74" s="209"/>
      <c r="F74" s="209"/>
      <c r="G74" s="209"/>
      <c r="H74" s="55"/>
      <c r="I74" s="91"/>
      <c r="J74" s="55"/>
      <c r="K74" s="91"/>
      <c r="L74" s="55"/>
      <c r="M74" s="91"/>
      <c r="N74" s="55"/>
      <c r="O74" s="91"/>
      <c r="P74" s="55"/>
      <c r="Q74" s="91"/>
      <c r="R74" s="55"/>
      <c r="S74" s="91"/>
    </row>
    <row r="75" spans="1:19" s="54" customFormat="1" ht="12.75">
      <c r="A75" s="1" t="s">
        <v>11</v>
      </c>
      <c r="B75" s="15"/>
      <c r="C75" s="15"/>
      <c r="D75" s="15"/>
      <c r="E75" s="15"/>
      <c r="F75" s="1"/>
      <c r="G75" s="22"/>
      <c r="H75" s="55">
        <f>'Personnel&amp;Benefits'!H437</f>
        <v>0</v>
      </c>
      <c r="I75" s="91">
        <f>'Personnel&amp;Benefits'!I437</f>
        <v>0</v>
      </c>
      <c r="J75" s="55">
        <f>'Personnel&amp;Benefits'!J437</f>
        <v>0</v>
      </c>
      <c r="K75" s="91">
        <f>'Personnel&amp;Benefits'!K437</f>
        <v>0</v>
      </c>
      <c r="L75" s="55">
        <f>'Personnel&amp;Benefits'!L437</f>
        <v>0</v>
      </c>
      <c r="M75" s="91">
        <f>'Personnel&amp;Benefits'!M437</f>
        <v>0</v>
      </c>
      <c r="N75" s="55">
        <f>'Personnel&amp;Benefits'!N437</f>
        <v>0</v>
      </c>
      <c r="O75" s="91">
        <f>'Personnel&amp;Benefits'!O437</f>
        <v>0</v>
      </c>
      <c r="P75" s="55">
        <f>'Personnel&amp;Benefits'!P437</f>
        <v>0</v>
      </c>
      <c r="Q75" s="91">
        <f>'Personnel&amp;Benefits'!Q437</f>
        <v>0</v>
      </c>
      <c r="R75" s="2">
        <f aca="true" t="shared" si="10" ref="R75:S77">SUM(H75+J75+L75+N75+P75)</f>
        <v>0</v>
      </c>
      <c r="S75" s="91">
        <f t="shared" si="10"/>
        <v>0</v>
      </c>
    </row>
    <row r="76" spans="1:19" s="54" customFormat="1" ht="12.75">
      <c r="A76" s="1" t="s">
        <v>188</v>
      </c>
      <c r="B76" s="15"/>
      <c r="C76" s="15"/>
      <c r="D76" s="15"/>
      <c r="E76" s="15"/>
      <c r="F76" s="1"/>
      <c r="G76" s="22"/>
      <c r="H76" s="55">
        <f>ParticipantCosts!H32</f>
        <v>0</v>
      </c>
      <c r="I76" s="91">
        <f>ParticipantCosts!I32</f>
        <v>0</v>
      </c>
      <c r="J76" s="55">
        <f>ParticipantCosts!J32</f>
        <v>0</v>
      </c>
      <c r="K76" s="91">
        <f>ParticipantCosts!K32</f>
        <v>0</v>
      </c>
      <c r="L76" s="55">
        <f>ParticipantCosts!L32</f>
        <v>0</v>
      </c>
      <c r="M76" s="91">
        <f>ParticipantCosts!M32</f>
        <v>0</v>
      </c>
      <c r="N76" s="55">
        <f>ParticipantCosts!N32</f>
        <v>0</v>
      </c>
      <c r="O76" s="91">
        <f>ParticipantCosts!O32</f>
        <v>0</v>
      </c>
      <c r="P76" s="55">
        <f>ParticipantCosts!P32</f>
        <v>0</v>
      </c>
      <c r="Q76" s="91">
        <f>ParticipantCosts!Q32</f>
        <v>0</v>
      </c>
      <c r="R76" s="2">
        <f t="shared" si="10"/>
        <v>0</v>
      </c>
      <c r="S76" s="91">
        <f t="shared" si="10"/>
        <v>0</v>
      </c>
    </row>
    <row r="77" spans="1:19" s="54" customFormat="1" ht="12.75">
      <c r="A77" s="16" t="s">
        <v>55</v>
      </c>
      <c r="B77" s="15"/>
      <c r="C77" s="15"/>
      <c r="D77" s="15"/>
      <c r="E77" s="15"/>
      <c r="F77" s="1"/>
      <c r="G77" s="1"/>
      <c r="H77" s="55">
        <f>Equipment!H20</f>
        <v>0</v>
      </c>
      <c r="I77" s="91">
        <f>Equipment!I20</f>
        <v>0</v>
      </c>
      <c r="J77" s="55">
        <f>Equipment!J20</f>
        <v>0</v>
      </c>
      <c r="K77" s="91">
        <f>Equipment!K20</f>
        <v>0</v>
      </c>
      <c r="L77" s="55">
        <f>Equipment!L20</f>
        <v>0</v>
      </c>
      <c r="M77" s="91">
        <f>Equipment!M20</f>
        <v>0</v>
      </c>
      <c r="N77" s="55">
        <f>Equipment!N20</f>
        <v>0</v>
      </c>
      <c r="O77" s="91">
        <f>Equipment!O20</f>
        <v>0</v>
      </c>
      <c r="P77" s="55">
        <f>Equipment!P20</f>
        <v>0</v>
      </c>
      <c r="Q77" s="91">
        <f>Equipment!Q20</f>
        <v>0</v>
      </c>
      <c r="R77" s="2">
        <f t="shared" si="10"/>
        <v>0</v>
      </c>
      <c r="S77" s="91">
        <f t="shared" si="10"/>
        <v>0</v>
      </c>
    </row>
    <row r="78" spans="1:19" s="54" customFormat="1" ht="12.75">
      <c r="A78" s="1"/>
      <c r="B78" s="15"/>
      <c r="C78" s="15"/>
      <c r="D78" s="15"/>
      <c r="E78" s="15"/>
      <c r="F78" s="1"/>
      <c r="G78" s="1"/>
      <c r="H78" s="55"/>
      <c r="I78" s="91"/>
      <c r="J78" s="55"/>
      <c r="K78" s="91"/>
      <c r="L78" s="55"/>
      <c r="M78" s="91"/>
      <c r="N78" s="55"/>
      <c r="O78" s="91"/>
      <c r="P78" s="55"/>
      <c r="Q78" s="91"/>
      <c r="R78" s="55"/>
      <c r="S78" s="91"/>
    </row>
    <row r="79" spans="1:19" s="54" customFormat="1" ht="12.75">
      <c r="A79" s="178" t="s">
        <v>40</v>
      </c>
      <c r="B79" s="178"/>
      <c r="C79" s="178"/>
      <c r="D79" s="178"/>
      <c r="E79" s="178"/>
      <c r="F79" s="184"/>
      <c r="G79" s="156"/>
      <c r="H79" s="55">
        <f aca="true" t="shared" si="11" ref="H79:S79">SUM(H75:H77)</f>
        <v>0</v>
      </c>
      <c r="I79" s="91">
        <f t="shared" si="11"/>
        <v>0</v>
      </c>
      <c r="J79" s="55">
        <f t="shared" si="11"/>
        <v>0</v>
      </c>
      <c r="K79" s="91">
        <f t="shared" si="11"/>
        <v>0</v>
      </c>
      <c r="L79" s="55">
        <f t="shared" si="11"/>
        <v>0</v>
      </c>
      <c r="M79" s="91">
        <f t="shared" si="11"/>
        <v>0</v>
      </c>
      <c r="N79" s="55">
        <f t="shared" si="11"/>
        <v>0</v>
      </c>
      <c r="O79" s="91">
        <f t="shared" si="11"/>
        <v>0</v>
      </c>
      <c r="P79" s="55">
        <f t="shared" si="11"/>
        <v>0</v>
      </c>
      <c r="Q79" s="91">
        <f t="shared" si="11"/>
        <v>0</v>
      </c>
      <c r="R79" s="55">
        <f t="shared" si="11"/>
        <v>0</v>
      </c>
      <c r="S79" s="91">
        <f t="shared" si="11"/>
        <v>0</v>
      </c>
    </row>
    <row r="80" spans="1:19" s="54" customFormat="1" ht="12.75">
      <c r="A80" s="3"/>
      <c r="B80" s="67"/>
      <c r="C80" s="67"/>
      <c r="D80" s="67"/>
      <c r="E80" s="67"/>
      <c r="G80" s="65"/>
      <c r="H80" s="55"/>
      <c r="I80" s="91"/>
      <c r="J80" s="55"/>
      <c r="K80" s="91"/>
      <c r="L80" s="55"/>
      <c r="M80" s="91"/>
      <c r="N80" s="55"/>
      <c r="O80" s="91"/>
      <c r="P80" s="55"/>
      <c r="Q80" s="91"/>
      <c r="R80" s="55"/>
      <c r="S80" s="91"/>
    </row>
    <row r="81" spans="1:19" s="54" customFormat="1" ht="12.75">
      <c r="A81" s="3"/>
      <c r="B81" s="67"/>
      <c r="C81" s="67"/>
      <c r="D81" s="67"/>
      <c r="E81" s="67"/>
      <c r="G81" s="65"/>
      <c r="H81" s="55"/>
      <c r="I81" s="91"/>
      <c r="J81" s="55"/>
      <c r="K81" s="91"/>
      <c r="L81" s="55"/>
      <c r="M81" s="91"/>
      <c r="N81" s="55"/>
      <c r="O81" s="91"/>
      <c r="P81" s="55"/>
      <c r="Q81" s="91"/>
      <c r="R81" s="55"/>
      <c r="S81" s="91"/>
    </row>
    <row r="82" spans="1:19" ht="12.75">
      <c r="A82" s="3" t="s">
        <v>138</v>
      </c>
      <c r="B82" s="68"/>
      <c r="C82" s="68"/>
      <c r="D82" s="68"/>
      <c r="E82" s="68"/>
      <c r="H82" s="8"/>
      <c r="I82" s="93"/>
      <c r="J82" s="8"/>
      <c r="K82" s="93"/>
      <c r="L82" s="8"/>
      <c r="M82" s="93"/>
      <c r="N82" s="8"/>
      <c r="O82" s="93"/>
      <c r="P82" s="8"/>
      <c r="Q82" s="93"/>
      <c r="R82" s="8"/>
      <c r="S82" s="91"/>
    </row>
    <row r="83" spans="1:19" ht="12.75">
      <c r="A83" s="178" t="s">
        <v>18</v>
      </c>
      <c r="B83" s="178"/>
      <c r="C83" s="178"/>
      <c r="D83" s="178"/>
      <c r="E83" s="178"/>
      <c r="F83" s="184"/>
      <c r="H83" s="8">
        <f>Subcontracts!H19</f>
        <v>0</v>
      </c>
      <c r="I83" s="93">
        <f>Subcontracts!I19</f>
        <v>0</v>
      </c>
      <c r="J83" s="8">
        <f>Subcontracts!J19</f>
        <v>0</v>
      </c>
      <c r="K83" s="93">
        <f>Subcontracts!K19</f>
        <v>0</v>
      </c>
      <c r="L83" s="8">
        <f>Subcontracts!L19</f>
        <v>0</v>
      </c>
      <c r="M83" s="93">
        <f>Subcontracts!M19</f>
        <v>0</v>
      </c>
      <c r="N83" s="8">
        <f>Subcontracts!N19</f>
        <v>0</v>
      </c>
      <c r="O83" s="93">
        <f>Subcontracts!O19</f>
        <v>0</v>
      </c>
      <c r="P83" s="8">
        <f>Subcontracts!P19</f>
        <v>0</v>
      </c>
      <c r="Q83" s="93">
        <f>Subcontracts!Q19</f>
        <v>0</v>
      </c>
      <c r="R83" s="2">
        <f>SUM(H83+J83+L83+N83+P83)</f>
        <v>0</v>
      </c>
      <c r="S83" s="91">
        <f>SUM(I83+K83+M83+O83+Q83)</f>
        <v>0</v>
      </c>
    </row>
    <row r="84" spans="1:19" ht="12.75">
      <c r="A84" s="178" t="s">
        <v>53</v>
      </c>
      <c r="B84" s="178"/>
      <c r="C84" s="178"/>
      <c r="D84" s="178"/>
      <c r="E84" s="178"/>
      <c r="F84" s="184"/>
      <c r="G84" s="156"/>
      <c r="H84" s="8">
        <f>Subcontracts!H24</f>
        <v>0</v>
      </c>
      <c r="I84" s="93">
        <f>Subcontracts!I24</f>
        <v>0</v>
      </c>
      <c r="J84" s="8">
        <f>Subcontracts!J24</f>
        <v>0</v>
      </c>
      <c r="K84" s="93">
        <f>Subcontracts!K24</f>
        <v>0</v>
      </c>
      <c r="L84" s="8">
        <f>Subcontracts!L24</f>
        <v>0</v>
      </c>
      <c r="M84" s="93">
        <f>Subcontracts!M24</f>
        <v>0</v>
      </c>
      <c r="N84" s="8">
        <f>Subcontracts!N24</f>
        <v>0</v>
      </c>
      <c r="O84" s="93">
        <f>Subcontracts!O24</f>
        <v>0</v>
      </c>
      <c r="P84" s="8">
        <f>Subcontracts!P24</f>
        <v>0</v>
      </c>
      <c r="Q84" s="93">
        <f>Subcontracts!Q24</f>
        <v>0</v>
      </c>
      <c r="R84" s="2">
        <f>SUM(H84+J84+L84+N84+P84)</f>
        <v>0</v>
      </c>
      <c r="S84" s="91">
        <f>SUM(I84+K84+M84+O84+Q84)</f>
        <v>0</v>
      </c>
    </row>
    <row r="85" spans="1:19" ht="12.75">
      <c r="A85" s="11"/>
      <c r="B85" s="11"/>
      <c r="C85" s="11"/>
      <c r="D85" s="11"/>
      <c r="E85" s="11"/>
      <c r="F85" s="25"/>
      <c r="G85" s="46"/>
      <c r="H85" s="8"/>
      <c r="I85" s="93"/>
      <c r="J85" s="8"/>
      <c r="K85" s="93"/>
      <c r="L85" s="8"/>
      <c r="M85" s="93"/>
      <c r="N85" s="8"/>
      <c r="O85" s="93"/>
      <c r="P85" s="8"/>
      <c r="Q85" s="93"/>
      <c r="R85" s="8"/>
      <c r="S85" s="91"/>
    </row>
    <row r="86" spans="1:19" s="54" customFormat="1" ht="12.75">
      <c r="A86" s="48"/>
      <c r="B86" s="27"/>
      <c r="C86" s="27"/>
      <c r="D86" s="27"/>
      <c r="E86" s="27"/>
      <c r="I86" s="90"/>
      <c r="K86" s="90"/>
      <c r="M86" s="90"/>
      <c r="O86" s="90"/>
      <c r="Q86" s="90"/>
      <c r="S86" s="90"/>
    </row>
    <row r="87" spans="1:19" ht="12.75">
      <c r="A87" s="3" t="s">
        <v>5</v>
      </c>
      <c r="B87" s="68"/>
      <c r="C87" s="68"/>
      <c r="D87" s="68"/>
      <c r="E87" s="68"/>
      <c r="H87" s="2">
        <f aca="true" t="shared" si="12" ref="H87:Q87">SUM(H64+H72+H79+H83)</f>
        <v>0</v>
      </c>
      <c r="I87" s="91">
        <f t="shared" si="12"/>
        <v>0</v>
      </c>
      <c r="J87" s="2">
        <f t="shared" si="12"/>
        <v>0</v>
      </c>
      <c r="K87" s="91">
        <f t="shared" si="12"/>
        <v>0</v>
      </c>
      <c r="L87" s="2">
        <f t="shared" si="12"/>
        <v>0</v>
      </c>
      <c r="M87" s="91">
        <f t="shared" si="12"/>
        <v>0</v>
      </c>
      <c r="N87" s="2">
        <f t="shared" si="12"/>
        <v>0</v>
      </c>
      <c r="O87" s="91">
        <f t="shared" si="12"/>
        <v>0</v>
      </c>
      <c r="P87" s="2">
        <f t="shared" si="12"/>
        <v>0</v>
      </c>
      <c r="Q87" s="91">
        <f t="shared" si="12"/>
        <v>0</v>
      </c>
      <c r="R87" s="2">
        <f aca="true" t="shared" si="13" ref="R87:S90">SUM(H87+J87+L87+N87+P87)</f>
        <v>0</v>
      </c>
      <c r="S87" s="91">
        <f t="shared" si="13"/>
        <v>0</v>
      </c>
    </row>
    <row r="88" spans="1:19" ht="12.75">
      <c r="A88" s="3" t="s">
        <v>19</v>
      </c>
      <c r="B88" s="68"/>
      <c r="C88" s="68"/>
      <c r="D88" s="68"/>
      <c r="E88" s="68"/>
      <c r="H88" s="2">
        <f aca="true" t="shared" si="14" ref="H88:Q88">(H87-H79-H84)</f>
        <v>0</v>
      </c>
      <c r="I88" s="91">
        <f t="shared" si="14"/>
        <v>0</v>
      </c>
      <c r="J88" s="2">
        <f t="shared" si="14"/>
        <v>0</v>
      </c>
      <c r="K88" s="91">
        <f t="shared" si="14"/>
        <v>0</v>
      </c>
      <c r="L88" s="2">
        <f t="shared" si="14"/>
        <v>0</v>
      </c>
      <c r="M88" s="91">
        <f t="shared" si="14"/>
        <v>0</v>
      </c>
      <c r="N88" s="2">
        <f t="shared" si="14"/>
        <v>0</v>
      </c>
      <c r="O88" s="91">
        <f t="shared" si="14"/>
        <v>0</v>
      </c>
      <c r="P88" s="2">
        <f t="shared" si="14"/>
        <v>0</v>
      </c>
      <c r="Q88" s="91">
        <f t="shared" si="14"/>
        <v>0</v>
      </c>
      <c r="R88" s="2">
        <f t="shared" si="13"/>
        <v>0</v>
      </c>
      <c r="S88" s="91">
        <f t="shared" si="13"/>
        <v>0</v>
      </c>
    </row>
    <row r="89" spans="1:19" ht="12.75">
      <c r="A89" s="3" t="s">
        <v>16</v>
      </c>
      <c r="B89" s="11" t="s">
        <v>157</v>
      </c>
      <c r="C89" s="11"/>
      <c r="D89" s="11"/>
      <c r="E89" s="11"/>
      <c r="F89" s="65">
        <f>(IndirectCosts!F18)</f>
        <v>0</v>
      </c>
      <c r="G89" s="54"/>
      <c r="H89" s="2">
        <f>(H88*IndirectCosts!$F18)</f>
        <v>0</v>
      </c>
      <c r="I89" s="91">
        <f>(I88*IndirectCosts!$F18)</f>
        <v>0</v>
      </c>
      <c r="J89" s="2">
        <f>(J88*IndirectCosts!$F18)</f>
        <v>0</v>
      </c>
      <c r="K89" s="91">
        <f>(K88*IndirectCosts!$F18)</f>
        <v>0</v>
      </c>
      <c r="L89" s="2">
        <f>(L88*IndirectCosts!$F18)</f>
        <v>0</v>
      </c>
      <c r="M89" s="91">
        <f>(M88*IndirectCosts!$F18)</f>
        <v>0</v>
      </c>
      <c r="N89" s="2">
        <f>(N88*IndirectCosts!$F18)</f>
        <v>0</v>
      </c>
      <c r="O89" s="91">
        <f>(O88*IndirectCosts!$F18)</f>
        <v>0</v>
      </c>
      <c r="P89" s="2">
        <f>(P88*IndirectCosts!$F18)</f>
        <v>0</v>
      </c>
      <c r="Q89" s="91">
        <f>(Q88*IndirectCosts!$F18)</f>
        <v>0</v>
      </c>
      <c r="R89" s="2">
        <f t="shared" si="13"/>
        <v>0</v>
      </c>
      <c r="S89" s="91">
        <f t="shared" si="13"/>
        <v>0</v>
      </c>
    </row>
    <row r="90" spans="1:19" ht="12.75">
      <c r="A90" s="3" t="s">
        <v>26</v>
      </c>
      <c r="B90" s="68"/>
      <c r="C90" s="68"/>
      <c r="D90" s="68"/>
      <c r="E90" s="68"/>
      <c r="H90" s="8">
        <f aca="true" t="shared" si="15" ref="H90:Q90">SUM(H87+H89)</f>
        <v>0</v>
      </c>
      <c r="I90" s="93">
        <f t="shared" si="15"/>
        <v>0</v>
      </c>
      <c r="J90" s="8">
        <f t="shared" si="15"/>
        <v>0</v>
      </c>
      <c r="K90" s="93">
        <f t="shared" si="15"/>
        <v>0</v>
      </c>
      <c r="L90" s="8">
        <f t="shared" si="15"/>
        <v>0</v>
      </c>
      <c r="M90" s="93">
        <f t="shared" si="15"/>
        <v>0</v>
      </c>
      <c r="N90" s="8">
        <f t="shared" si="15"/>
        <v>0</v>
      </c>
      <c r="O90" s="93">
        <f t="shared" si="15"/>
        <v>0</v>
      </c>
      <c r="P90" s="8">
        <f t="shared" si="15"/>
        <v>0</v>
      </c>
      <c r="Q90" s="93">
        <f t="shared" si="15"/>
        <v>0</v>
      </c>
      <c r="R90" s="2">
        <f t="shared" si="13"/>
        <v>0</v>
      </c>
      <c r="S90" s="91">
        <f t="shared" si="13"/>
        <v>0</v>
      </c>
    </row>
    <row r="92" spans="1:5" ht="12.75">
      <c r="A92" s="17"/>
      <c r="B92" s="81"/>
      <c r="C92" s="81"/>
      <c r="D92" s="81"/>
      <c r="E92" s="81"/>
    </row>
    <row r="93" spans="1:5" ht="12.75">
      <c r="A93" s="9"/>
      <c r="B93" s="82"/>
      <c r="C93" s="82"/>
      <c r="D93" s="82"/>
      <c r="E93" s="82"/>
    </row>
  </sheetData>
  <sheetProtection/>
  <mergeCells count="19">
    <mergeCell ref="A83:F83"/>
    <mergeCell ref="F8:Q8"/>
    <mergeCell ref="F9:Q9"/>
    <mergeCell ref="F10:Q10"/>
    <mergeCell ref="A12:S12"/>
    <mergeCell ref="F18:G18"/>
    <mergeCell ref="F19:G19"/>
    <mergeCell ref="F26:G26"/>
    <mergeCell ref="F27:G27"/>
    <mergeCell ref="A84:G84"/>
    <mergeCell ref="A66:G66"/>
    <mergeCell ref="A72:G72"/>
    <mergeCell ref="A74:G74"/>
    <mergeCell ref="A79:G79"/>
    <mergeCell ref="A1:R1"/>
    <mergeCell ref="A2:R2"/>
    <mergeCell ref="F5:Q5"/>
    <mergeCell ref="F6:Q6"/>
    <mergeCell ref="F7:Q7"/>
  </mergeCells>
  <printOptions/>
  <pageMargins left="0.71" right="0.5" top="0.45" bottom="0.51" header="0.32" footer="0.59"/>
  <pageSetup fitToHeight="1" fitToWidth="1" horizontalDpi="300" verticalDpi="3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zoomScale="85" zoomScaleNormal="85" zoomScalePageLayoutView="0" workbookViewId="0" topLeftCell="A1">
      <selection activeCell="A14" sqref="A14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80"/>
      <c r="C6" s="80"/>
      <c r="D6" s="80"/>
      <c r="E6" s="80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80"/>
      <c r="C7" s="80"/>
      <c r="D7" s="80"/>
      <c r="E7" s="80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80"/>
      <c r="C8" s="80"/>
      <c r="D8" s="80"/>
      <c r="E8" s="80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80"/>
      <c r="C9" s="80"/>
      <c r="D9" s="80"/>
      <c r="E9" s="80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80"/>
      <c r="C10" s="80"/>
      <c r="D10" s="80"/>
      <c r="E10" s="80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159</v>
      </c>
      <c r="J14" s="53" t="s">
        <v>6</v>
      </c>
      <c r="K14" s="89" t="s">
        <v>160</v>
      </c>
      <c r="L14" s="53" t="s">
        <v>7</v>
      </c>
      <c r="M14" s="89" t="s">
        <v>161</v>
      </c>
      <c r="N14" s="53" t="s">
        <v>12</v>
      </c>
      <c r="O14" s="89" t="s">
        <v>162</v>
      </c>
      <c r="P14" s="53" t="s">
        <v>13</v>
      </c>
      <c r="Q14" s="89" t="s">
        <v>163</v>
      </c>
      <c r="R14" s="53" t="s">
        <v>71</v>
      </c>
      <c r="S14" s="89" t="s">
        <v>164</v>
      </c>
    </row>
    <row r="15" spans="1:19" ht="12.75">
      <c r="A15" s="48" t="s">
        <v>185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147</v>
      </c>
      <c r="B16" s="83" t="s">
        <v>146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144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214" t="s">
        <v>183</v>
      </c>
      <c r="G18" s="214"/>
      <c r="H18" s="126">
        <f>'Personnel&amp;Benefits'!H15</f>
        <v>0</v>
      </c>
      <c r="I18" s="127">
        <f>'Personnel&amp;Benefits'!I15</f>
        <v>0</v>
      </c>
      <c r="J18" s="126">
        <f>'Personnel&amp;Benefits'!J15</f>
        <v>0</v>
      </c>
      <c r="K18" s="127">
        <f>'Personnel&amp;Benefits'!K15</f>
        <v>0</v>
      </c>
      <c r="L18" s="126">
        <f>'Personnel&amp;Benefits'!L15</f>
        <v>0</v>
      </c>
      <c r="M18" s="127">
        <f>'Personnel&amp;Benefits'!M15</f>
        <v>0</v>
      </c>
      <c r="N18" s="126">
        <f>'Personnel&amp;Benefits'!N15</f>
        <v>0</v>
      </c>
      <c r="O18" s="127">
        <f>'Personnel&amp;Benefits'!O15</f>
        <v>0</v>
      </c>
      <c r="P18" s="126">
        <f>'Personnel&amp;Benefits'!P15</f>
        <v>0</v>
      </c>
      <c r="Q18" s="127">
        <f>'Personnel&amp;Benefits'!Q15</f>
        <v>0</v>
      </c>
      <c r="R18" s="128">
        <f aca="true" t="shared" si="0" ref="R18:S22">SUM(H18+J18+L18+N18+P18)</f>
        <v>0</v>
      </c>
      <c r="S18" s="127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12" t="s">
        <v>183</v>
      </c>
      <c r="G19" s="212"/>
      <c r="H19" s="126">
        <f>'Personnel&amp;Benefits'!H25</f>
        <v>0</v>
      </c>
      <c r="I19" s="127">
        <f>'Personnel&amp;Benefits'!I25</f>
        <v>0</v>
      </c>
      <c r="J19" s="126">
        <f>'Personnel&amp;Benefits'!J25</f>
        <v>0</v>
      </c>
      <c r="K19" s="127">
        <f>'Personnel&amp;Benefits'!K25</f>
        <v>0</v>
      </c>
      <c r="L19" s="126">
        <f>'Personnel&amp;Benefits'!L25</f>
        <v>0</v>
      </c>
      <c r="M19" s="127">
        <f>'Personnel&amp;Benefits'!M25</f>
        <v>0</v>
      </c>
      <c r="N19" s="126">
        <f>'Personnel&amp;Benefits'!N25</f>
        <v>0</v>
      </c>
      <c r="O19" s="127">
        <f>'Personnel&amp;Benefits'!O25</f>
        <v>0</v>
      </c>
      <c r="P19" s="126">
        <f>'Personnel&amp;Benefits'!P25</f>
        <v>0</v>
      </c>
      <c r="Q19" s="127">
        <f>'Personnel&amp;Benefits'!Q25</f>
        <v>0</v>
      </c>
      <c r="R19" s="128">
        <f t="shared" si="0"/>
        <v>0</v>
      </c>
      <c r="S19" s="127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213" t="s">
        <v>183</v>
      </c>
      <c r="G20" s="213"/>
      <c r="H20" s="126">
        <f>'Personnel&amp;Benefits'!H35</f>
        <v>0</v>
      </c>
      <c r="I20" s="127">
        <f>'Personnel&amp;Benefits'!I35</f>
        <v>0</v>
      </c>
      <c r="J20" s="126">
        <f>'Personnel&amp;Benefits'!J35</f>
        <v>0</v>
      </c>
      <c r="K20" s="127">
        <f>'Personnel&amp;Benefits'!K35</f>
        <v>0</v>
      </c>
      <c r="L20" s="126">
        <f>'Personnel&amp;Benefits'!L35</f>
        <v>0</v>
      </c>
      <c r="M20" s="127">
        <f>'Personnel&amp;Benefits'!M35</f>
        <v>0</v>
      </c>
      <c r="N20" s="126">
        <f>'Personnel&amp;Benefits'!N35</f>
        <v>0</v>
      </c>
      <c r="O20" s="127">
        <f>'Personnel&amp;Benefits'!O35</f>
        <v>0</v>
      </c>
      <c r="P20" s="126">
        <f>'Personnel&amp;Benefits'!P35</f>
        <v>0</v>
      </c>
      <c r="Q20" s="127">
        <f>'Personnel&amp;Benefits'!Q35</f>
        <v>0</v>
      </c>
      <c r="R20" s="128">
        <f t="shared" si="0"/>
        <v>0</v>
      </c>
      <c r="S20" s="127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F21" s="213" t="s">
        <v>183</v>
      </c>
      <c r="G21" s="213"/>
      <c r="H21" s="126">
        <f>'Personnel&amp;Benefits'!H45</f>
        <v>0</v>
      </c>
      <c r="I21" s="127">
        <f>'Personnel&amp;Benefits'!I45</f>
        <v>0</v>
      </c>
      <c r="J21" s="126">
        <f>'Personnel&amp;Benefits'!J45</f>
        <v>0</v>
      </c>
      <c r="K21" s="127">
        <f>'Personnel&amp;Benefits'!K45</f>
        <v>0</v>
      </c>
      <c r="L21" s="126">
        <f>'Personnel&amp;Benefits'!L45</f>
        <v>0</v>
      </c>
      <c r="M21" s="127">
        <f>'Personnel&amp;Benefits'!M45</f>
        <v>0</v>
      </c>
      <c r="N21" s="126">
        <f>'Personnel&amp;Benefits'!N45</f>
        <v>0</v>
      </c>
      <c r="O21" s="127">
        <f>'Personnel&amp;Benefits'!O45</f>
        <v>0</v>
      </c>
      <c r="P21" s="126">
        <f>'Personnel&amp;Benefits'!P45</f>
        <v>0</v>
      </c>
      <c r="Q21" s="127">
        <f>'Personnel&amp;Benefits'!Q45</f>
        <v>0</v>
      </c>
      <c r="R21" s="128">
        <f t="shared" si="0"/>
        <v>0</v>
      </c>
      <c r="S21" s="127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F22" s="213" t="s">
        <v>183</v>
      </c>
      <c r="G22" s="213"/>
      <c r="H22" s="129">
        <f>'Personnel&amp;Benefits'!H55</f>
        <v>0</v>
      </c>
      <c r="I22" s="130">
        <f>'Personnel&amp;Benefits'!I55</f>
        <v>0</v>
      </c>
      <c r="J22" s="129">
        <f>'Personnel&amp;Benefits'!J55</f>
        <v>0</v>
      </c>
      <c r="K22" s="130">
        <f>'Personnel&amp;Benefits'!K55</f>
        <v>0</v>
      </c>
      <c r="L22" s="129">
        <f>'Personnel&amp;Benefits'!L55</f>
        <v>0</v>
      </c>
      <c r="M22" s="130">
        <f>'Personnel&amp;Benefits'!M55</f>
        <v>0</v>
      </c>
      <c r="N22" s="129">
        <f>'Personnel&amp;Benefits'!N55</f>
        <v>0</v>
      </c>
      <c r="O22" s="130">
        <f>'Personnel&amp;Benefits'!O55</f>
        <v>0</v>
      </c>
      <c r="P22" s="129">
        <f>'Personnel&amp;Benefits'!P55</f>
        <v>0</v>
      </c>
      <c r="Q22" s="130">
        <f>'Personnel&amp;Benefits'!Q55</f>
        <v>0</v>
      </c>
      <c r="R22" s="128">
        <f t="shared" si="0"/>
        <v>0</v>
      </c>
      <c r="S22" s="127">
        <f t="shared" si="0"/>
        <v>0</v>
      </c>
    </row>
    <row r="23" spans="1:19" s="54" customFormat="1" ht="12.75">
      <c r="A23" s="66">
        <f>'Personnel&amp;Benefits'!B65</f>
        <v>0</v>
      </c>
      <c r="B23" s="66">
        <f>'Personnel&amp;Benefits'!B66</f>
        <v>0</v>
      </c>
      <c r="C23" s="66"/>
      <c r="D23" s="66"/>
      <c r="E23" s="66"/>
      <c r="F23" s="213" t="s">
        <v>183</v>
      </c>
      <c r="G23" s="213"/>
      <c r="H23" s="129">
        <f>'Personnel&amp;Benefits'!H65</f>
        <v>0</v>
      </c>
      <c r="I23" s="130">
        <f>'Personnel&amp;Benefits'!I65</f>
        <v>0</v>
      </c>
      <c r="J23" s="129">
        <f>'Personnel&amp;Benefits'!J65</f>
        <v>0</v>
      </c>
      <c r="K23" s="130">
        <f>'Personnel&amp;Benefits'!K65</f>
        <v>0</v>
      </c>
      <c r="L23" s="129">
        <f>'Personnel&amp;Benefits'!L65</f>
        <v>0</v>
      </c>
      <c r="M23" s="130">
        <f>'Personnel&amp;Benefits'!M65</f>
        <v>0</v>
      </c>
      <c r="N23" s="129">
        <f>'Personnel&amp;Benefits'!N65</f>
        <v>0</v>
      </c>
      <c r="O23" s="130">
        <f>'Personnel&amp;Benefits'!O65</f>
        <v>0</v>
      </c>
      <c r="P23" s="129">
        <f>'Personnel&amp;Benefits'!P65</f>
        <v>0</v>
      </c>
      <c r="Q23" s="130">
        <f>'Personnel&amp;Benefits'!Q65</f>
        <v>0</v>
      </c>
      <c r="R23" s="128">
        <f aca="true" t="shared" si="1" ref="R23:S30">SUM(H23+J23+L23+N23+P23)</f>
        <v>0</v>
      </c>
      <c r="S23" s="127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F24" s="213" t="s">
        <v>183</v>
      </c>
      <c r="G24" s="213"/>
      <c r="H24" s="129">
        <f>'Personnel&amp;Benefits'!H75</f>
        <v>0</v>
      </c>
      <c r="I24" s="130">
        <f>'Personnel&amp;Benefits'!I75</f>
        <v>0</v>
      </c>
      <c r="J24" s="129">
        <f>'Personnel&amp;Benefits'!J75</f>
        <v>0</v>
      </c>
      <c r="K24" s="130">
        <f>'Personnel&amp;Benefits'!K75</f>
        <v>0</v>
      </c>
      <c r="L24" s="129">
        <f>'Personnel&amp;Benefits'!L75</f>
        <v>0</v>
      </c>
      <c r="M24" s="130">
        <f>'Personnel&amp;Benefits'!M75</f>
        <v>0</v>
      </c>
      <c r="N24" s="129">
        <f>'Personnel&amp;Benefits'!N75</f>
        <v>0</v>
      </c>
      <c r="O24" s="130">
        <f>'Personnel&amp;Benefits'!O75</f>
        <v>0</v>
      </c>
      <c r="P24" s="129">
        <f>'Personnel&amp;Benefits'!P75</f>
        <v>0</v>
      </c>
      <c r="Q24" s="130">
        <f>'Personnel&amp;Benefits'!Q75</f>
        <v>0</v>
      </c>
      <c r="R24" s="128">
        <f t="shared" si="1"/>
        <v>0</v>
      </c>
      <c r="S24" s="127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F25" s="213" t="s">
        <v>183</v>
      </c>
      <c r="G25" s="213"/>
      <c r="H25" s="129">
        <f>'Personnel&amp;Benefits'!H85</f>
        <v>0</v>
      </c>
      <c r="I25" s="130">
        <f>'Personnel&amp;Benefits'!I85</f>
        <v>0</v>
      </c>
      <c r="J25" s="129">
        <f>'Personnel&amp;Benefits'!J85</f>
        <v>0</v>
      </c>
      <c r="K25" s="130">
        <f>'Personnel&amp;Benefits'!K85</f>
        <v>0</v>
      </c>
      <c r="L25" s="129">
        <f>'Personnel&amp;Benefits'!L85</f>
        <v>0</v>
      </c>
      <c r="M25" s="130">
        <f>'Personnel&amp;Benefits'!M85</f>
        <v>0</v>
      </c>
      <c r="N25" s="129">
        <f>'Personnel&amp;Benefits'!N85</f>
        <v>0</v>
      </c>
      <c r="O25" s="130">
        <f>'Personnel&amp;Benefits'!O85</f>
        <v>0</v>
      </c>
      <c r="P25" s="129">
        <f>'Personnel&amp;Benefits'!P85</f>
        <v>0</v>
      </c>
      <c r="Q25" s="130">
        <f>'Personnel&amp;Benefits'!Q85</f>
        <v>0</v>
      </c>
      <c r="R25" s="128">
        <f t="shared" si="1"/>
        <v>0</v>
      </c>
      <c r="S25" s="127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214" t="s">
        <v>183</v>
      </c>
      <c r="G26" s="214"/>
      <c r="H26" s="126">
        <f>'Personnel&amp;Benefits'!H95</f>
        <v>0</v>
      </c>
      <c r="I26" s="127">
        <f>'Personnel&amp;Benefits'!I95</f>
        <v>0</v>
      </c>
      <c r="J26" s="126">
        <f>'Personnel&amp;Benefits'!J95</f>
        <v>0</v>
      </c>
      <c r="K26" s="127">
        <f>'Personnel&amp;Benefits'!K95</f>
        <v>0</v>
      </c>
      <c r="L26" s="126">
        <f>'Personnel&amp;Benefits'!L95</f>
        <v>0</v>
      </c>
      <c r="M26" s="127">
        <f>'Personnel&amp;Benefits'!M95</f>
        <v>0</v>
      </c>
      <c r="N26" s="126">
        <f>'Personnel&amp;Benefits'!N95</f>
        <v>0</v>
      </c>
      <c r="O26" s="127">
        <f>'Personnel&amp;Benefits'!O95</f>
        <v>0</v>
      </c>
      <c r="P26" s="126">
        <f>'Personnel&amp;Benefits'!P95</f>
        <v>0</v>
      </c>
      <c r="Q26" s="127">
        <f>'Personnel&amp;Benefits'!Q95</f>
        <v>0</v>
      </c>
      <c r="R26" s="128">
        <f t="shared" si="1"/>
        <v>0</v>
      </c>
      <c r="S26" s="127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12" t="s">
        <v>183</v>
      </c>
      <c r="G27" s="212"/>
      <c r="H27" s="126">
        <f>'Personnel&amp;Benefits'!H105</f>
        <v>0</v>
      </c>
      <c r="I27" s="127">
        <f>'Personnel&amp;Benefits'!I105</f>
        <v>0</v>
      </c>
      <c r="J27" s="126">
        <f>'Personnel&amp;Benefits'!J105</f>
        <v>0</v>
      </c>
      <c r="K27" s="127">
        <f>'Personnel&amp;Benefits'!K105</f>
        <v>0</v>
      </c>
      <c r="L27" s="126">
        <f>'Personnel&amp;Benefits'!L105</f>
        <v>0</v>
      </c>
      <c r="M27" s="127">
        <f>'Personnel&amp;Benefits'!M105</f>
        <v>0</v>
      </c>
      <c r="N27" s="126">
        <f>'Personnel&amp;Benefits'!N105</f>
        <v>0</v>
      </c>
      <c r="O27" s="127">
        <f>'Personnel&amp;Benefits'!O105</f>
        <v>0</v>
      </c>
      <c r="P27" s="126">
        <f>'Personnel&amp;Benefits'!P105</f>
        <v>0</v>
      </c>
      <c r="Q27" s="127">
        <f>'Personnel&amp;Benefits'!Q105</f>
        <v>0</v>
      </c>
      <c r="R27" s="128">
        <f t="shared" si="1"/>
        <v>0</v>
      </c>
      <c r="S27" s="127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213" t="s">
        <v>183</v>
      </c>
      <c r="G28" s="213"/>
      <c r="H28" s="126">
        <f>'Personnel&amp;Benefits'!H115</f>
        <v>0</v>
      </c>
      <c r="I28" s="127">
        <f>'Personnel&amp;Benefits'!I115</f>
        <v>0</v>
      </c>
      <c r="J28" s="126">
        <f>'Personnel&amp;Benefits'!J115</f>
        <v>0</v>
      </c>
      <c r="K28" s="127">
        <f>'Personnel&amp;Benefits'!K115</f>
        <v>0</v>
      </c>
      <c r="L28" s="126">
        <f>'Personnel&amp;Benefits'!L115</f>
        <v>0</v>
      </c>
      <c r="M28" s="127">
        <f>'Personnel&amp;Benefits'!M115</f>
        <v>0</v>
      </c>
      <c r="N28" s="126">
        <f>'Personnel&amp;Benefits'!N115</f>
        <v>0</v>
      </c>
      <c r="O28" s="127">
        <f>'Personnel&amp;Benefits'!O115</f>
        <v>0</v>
      </c>
      <c r="P28" s="126">
        <f>'Personnel&amp;Benefits'!P115</f>
        <v>0</v>
      </c>
      <c r="Q28" s="127">
        <f>'Personnel&amp;Benefits'!Q115</f>
        <v>0</v>
      </c>
      <c r="R28" s="128">
        <f t="shared" si="1"/>
        <v>0</v>
      </c>
      <c r="S28" s="127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F29" s="213" t="s">
        <v>183</v>
      </c>
      <c r="G29" s="213"/>
      <c r="H29" s="126">
        <f>'Personnel&amp;Benefits'!H125</f>
        <v>0</v>
      </c>
      <c r="I29" s="127">
        <f>'Personnel&amp;Benefits'!I125</f>
        <v>0</v>
      </c>
      <c r="J29" s="126">
        <f>'Personnel&amp;Benefits'!J125</f>
        <v>0</v>
      </c>
      <c r="K29" s="127">
        <f>'Personnel&amp;Benefits'!K125</f>
        <v>0</v>
      </c>
      <c r="L29" s="126">
        <f>'Personnel&amp;Benefits'!L125</f>
        <v>0</v>
      </c>
      <c r="M29" s="127">
        <f>'Personnel&amp;Benefits'!M125</f>
        <v>0</v>
      </c>
      <c r="N29" s="126">
        <f>'Personnel&amp;Benefits'!N125</f>
        <v>0</v>
      </c>
      <c r="O29" s="127">
        <f>'Personnel&amp;Benefits'!O125</f>
        <v>0</v>
      </c>
      <c r="P29" s="126">
        <f>'Personnel&amp;Benefits'!P125</f>
        <v>0</v>
      </c>
      <c r="Q29" s="127">
        <f>'Personnel&amp;Benefits'!Q125</f>
        <v>0</v>
      </c>
      <c r="R29" s="128">
        <f t="shared" si="1"/>
        <v>0</v>
      </c>
      <c r="S29" s="127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F30" s="213" t="s">
        <v>183</v>
      </c>
      <c r="G30" s="213"/>
      <c r="H30" s="129">
        <f>'Personnel&amp;Benefits'!H135</f>
        <v>0</v>
      </c>
      <c r="I30" s="130">
        <f>'Personnel&amp;Benefits'!I135</f>
        <v>0</v>
      </c>
      <c r="J30" s="129">
        <f>'Personnel&amp;Benefits'!J135</f>
        <v>0</v>
      </c>
      <c r="K30" s="130">
        <f>'Personnel&amp;Benefits'!K135</f>
        <v>0</v>
      </c>
      <c r="L30" s="129">
        <f>'Personnel&amp;Benefits'!L135</f>
        <v>0</v>
      </c>
      <c r="M30" s="130">
        <f>'Personnel&amp;Benefits'!M135</f>
        <v>0</v>
      </c>
      <c r="N30" s="129">
        <f>'Personnel&amp;Benefits'!N135</f>
        <v>0</v>
      </c>
      <c r="O30" s="130">
        <f>'Personnel&amp;Benefits'!O135</f>
        <v>0</v>
      </c>
      <c r="P30" s="129">
        <f>'Personnel&amp;Benefits'!P135</f>
        <v>0</v>
      </c>
      <c r="Q30" s="130">
        <f>'Personnel&amp;Benefits'!Q135</f>
        <v>0</v>
      </c>
      <c r="R30" s="128">
        <f t="shared" si="1"/>
        <v>0</v>
      </c>
      <c r="S30" s="127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F31" s="213" t="s">
        <v>183</v>
      </c>
      <c r="G31" s="213"/>
      <c r="H31" s="129">
        <f>'Personnel&amp;Benefits'!H145</f>
        <v>0</v>
      </c>
      <c r="I31" s="130">
        <f>'Personnel&amp;Benefits'!I145</f>
        <v>0</v>
      </c>
      <c r="J31" s="129">
        <f>'Personnel&amp;Benefits'!J145</f>
        <v>0</v>
      </c>
      <c r="K31" s="130">
        <f>'Personnel&amp;Benefits'!K145</f>
        <v>0</v>
      </c>
      <c r="L31" s="129">
        <f>'Personnel&amp;Benefits'!L145</f>
        <v>0</v>
      </c>
      <c r="M31" s="130">
        <f>'Personnel&amp;Benefits'!M145</f>
        <v>0</v>
      </c>
      <c r="N31" s="129">
        <f>'Personnel&amp;Benefits'!N145</f>
        <v>0</v>
      </c>
      <c r="O31" s="130">
        <f>'Personnel&amp;Benefits'!O145</f>
        <v>0</v>
      </c>
      <c r="P31" s="129">
        <f>'Personnel&amp;Benefits'!P145</f>
        <v>0</v>
      </c>
      <c r="Q31" s="130">
        <f>'Personnel&amp;Benefits'!Q145</f>
        <v>0</v>
      </c>
      <c r="R31" s="128">
        <f aca="true" t="shared" si="2" ref="R31:S33">SUM(H31+J31+L31+N31+P31)</f>
        <v>0</v>
      </c>
      <c r="S31" s="127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F32" s="213" t="s">
        <v>183</v>
      </c>
      <c r="G32" s="213"/>
      <c r="H32" s="129">
        <f>'Personnel&amp;Benefits'!H155</f>
        <v>0</v>
      </c>
      <c r="I32" s="130">
        <f>'Personnel&amp;Benefits'!I155</f>
        <v>0</v>
      </c>
      <c r="J32" s="129">
        <f>'Personnel&amp;Benefits'!J155</f>
        <v>0</v>
      </c>
      <c r="K32" s="130">
        <f>'Personnel&amp;Benefits'!K155</f>
        <v>0</v>
      </c>
      <c r="L32" s="129">
        <f>'Personnel&amp;Benefits'!L155</f>
        <v>0</v>
      </c>
      <c r="M32" s="130">
        <f>'Personnel&amp;Benefits'!M155</f>
        <v>0</v>
      </c>
      <c r="N32" s="129">
        <f>'Personnel&amp;Benefits'!N155</f>
        <v>0</v>
      </c>
      <c r="O32" s="130">
        <f>'Personnel&amp;Benefits'!O155</f>
        <v>0</v>
      </c>
      <c r="P32" s="129">
        <f>'Personnel&amp;Benefits'!P155</f>
        <v>0</v>
      </c>
      <c r="Q32" s="130">
        <f>'Personnel&amp;Benefits'!Q155</f>
        <v>0</v>
      </c>
      <c r="R32" s="128">
        <f t="shared" si="2"/>
        <v>0</v>
      </c>
      <c r="S32" s="127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F33" s="213" t="s">
        <v>183</v>
      </c>
      <c r="G33" s="213"/>
      <c r="H33" s="129">
        <f>'Personnel&amp;Benefits'!H165</f>
        <v>0</v>
      </c>
      <c r="I33" s="130">
        <f>'Personnel&amp;Benefits'!I165</f>
        <v>0</v>
      </c>
      <c r="J33" s="129">
        <f>'Personnel&amp;Benefits'!J165</f>
        <v>0</v>
      </c>
      <c r="K33" s="130">
        <f>'Personnel&amp;Benefits'!K165</f>
        <v>0</v>
      </c>
      <c r="L33" s="129">
        <f>'Personnel&amp;Benefits'!L165</f>
        <v>0</v>
      </c>
      <c r="M33" s="130">
        <f>'Personnel&amp;Benefits'!M165</f>
        <v>0</v>
      </c>
      <c r="N33" s="129">
        <f>'Personnel&amp;Benefits'!N165</f>
        <v>0</v>
      </c>
      <c r="O33" s="130">
        <f>'Personnel&amp;Benefits'!O165</f>
        <v>0</v>
      </c>
      <c r="P33" s="129">
        <f>'Personnel&amp;Benefits'!P165</f>
        <v>0</v>
      </c>
      <c r="Q33" s="130">
        <f>'Personnel&amp;Benefits'!Q165</f>
        <v>0</v>
      </c>
      <c r="R33" s="128">
        <f t="shared" si="2"/>
        <v>0</v>
      </c>
      <c r="S33" s="127">
        <f t="shared" si="2"/>
        <v>0</v>
      </c>
    </row>
    <row r="34" spans="1:19" s="54" customFormat="1" ht="12.75">
      <c r="A34" s="78"/>
      <c r="B34" s="66"/>
      <c r="C34" s="66"/>
      <c r="D34" s="66"/>
      <c r="E34" s="66"/>
      <c r="F34" s="138"/>
      <c r="G34" s="138"/>
      <c r="H34" s="129"/>
      <c r="I34" s="130"/>
      <c r="J34" s="129"/>
      <c r="K34" s="130"/>
      <c r="L34" s="129"/>
      <c r="M34" s="130"/>
      <c r="N34" s="129"/>
      <c r="O34" s="130"/>
      <c r="P34" s="129"/>
      <c r="Q34" s="130"/>
      <c r="R34" s="128"/>
      <c r="S34" s="127"/>
    </row>
    <row r="35" spans="1:19" s="54" customFormat="1" ht="12.75">
      <c r="A35" s="48" t="s">
        <v>145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F36" s="212" t="s">
        <v>181</v>
      </c>
      <c r="G36" s="212"/>
      <c r="H36" s="129">
        <f>'Personnel&amp;Benefits'!H179</f>
        <v>0</v>
      </c>
      <c r="I36" s="130">
        <f>'Personnel&amp;Benefits'!I179</f>
        <v>0</v>
      </c>
      <c r="J36" s="129">
        <f>'Personnel&amp;Benefits'!J179</f>
        <v>0</v>
      </c>
      <c r="K36" s="130">
        <f>'Personnel&amp;Benefits'!K179</f>
        <v>0</v>
      </c>
      <c r="L36" s="129">
        <f>'Personnel&amp;Benefits'!L179</f>
        <v>0</v>
      </c>
      <c r="M36" s="130">
        <f>'Personnel&amp;Benefits'!M179</f>
        <v>0</v>
      </c>
      <c r="N36" s="129">
        <f>'Personnel&amp;Benefits'!N179</f>
        <v>0</v>
      </c>
      <c r="O36" s="130">
        <f>'Personnel&amp;Benefits'!O179</f>
        <v>0</v>
      </c>
      <c r="P36" s="129">
        <f>'Personnel&amp;Benefits'!P179</f>
        <v>0</v>
      </c>
      <c r="Q36" s="130">
        <f>'Personnel&amp;Benefits'!Q179</f>
        <v>0</v>
      </c>
      <c r="R36" s="128">
        <f aca="true" t="shared" si="3" ref="R36:S44">SUM(H36+J36+L36+N36+P36)</f>
        <v>0</v>
      </c>
      <c r="S36" s="127">
        <f t="shared" si="3"/>
        <v>0</v>
      </c>
    </row>
    <row r="37" spans="1:19" s="72" customFormat="1" ht="12.75">
      <c r="A37" s="16"/>
      <c r="B37" s="66"/>
      <c r="C37" s="66"/>
      <c r="D37" s="66"/>
      <c r="E37" s="66"/>
      <c r="F37" s="212" t="s">
        <v>182</v>
      </c>
      <c r="G37" s="212"/>
      <c r="H37" s="129">
        <f>'Personnel&amp;Benefits'!H184</f>
        <v>0</v>
      </c>
      <c r="I37" s="130">
        <f>'Personnel&amp;Benefits'!I184</f>
        <v>0</v>
      </c>
      <c r="J37" s="129">
        <f>'Personnel&amp;Benefits'!J184</f>
        <v>0</v>
      </c>
      <c r="K37" s="130">
        <f>'Personnel&amp;Benefits'!K184</f>
        <v>0</v>
      </c>
      <c r="L37" s="129">
        <f>'Personnel&amp;Benefits'!L184</f>
        <v>0</v>
      </c>
      <c r="M37" s="130">
        <f>'Personnel&amp;Benefits'!M184</f>
        <v>0</v>
      </c>
      <c r="N37" s="129">
        <f>'Personnel&amp;Benefits'!N184</f>
        <v>0</v>
      </c>
      <c r="O37" s="130">
        <f>'Personnel&amp;Benefits'!O184</f>
        <v>0</v>
      </c>
      <c r="P37" s="129">
        <f>'Personnel&amp;Benefits'!P184</f>
        <v>0</v>
      </c>
      <c r="Q37" s="130">
        <f>'Personnel&amp;Benefits'!Q184</f>
        <v>0</v>
      </c>
      <c r="R37" s="128">
        <f>SUM(H37+J37+L37+N37+P37)</f>
        <v>0</v>
      </c>
      <c r="S37" s="127">
        <f>SUM(I37+K37+M37+O37+Q37)</f>
        <v>0</v>
      </c>
    </row>
    <row r="38" spans="1:19" s="72" customFormat="1" ht="12.75">
      <c r="A38" s="16">
        <f>'Personnel&amp;Benefits'!B192</f>
        <v>0</v>
      </c>
      <c r="B38" s="66">
        <f>'Personnel&amp;Benefits'!B193</f>
        <v>0</v>
      </c>
      <c r="C38" s="66"/>
      <c r="D38" s="66"/>
      <c r="E38" s="66"/>
      <c r="F38" s="212" t="s">
        <v>181</v>
      </c>
      <c r="G38" s="212"/>
      <c r="H38" s="129">
        <f>'Personnel&amp;Benefits'!H192</f>
        <v>0</v>
      </c>
      <c r="I38" s="130">
        <f>'Personnel&amp;Benefits'!I192</f>
        <v>0</v>
      </c>
      <c r="J38" s="129">
        <f>'Personnel&amp;Benefits'!J192</f>
        <v>0</v>
      </c>
      <c r="K38" s="130">
        <f>'Personnel&amp;Benefits'!K192</f>
        <v>0</v>
      </c>
      <c r="L38" s="129">
        <f>'Personnel&amp;Benefits'!L192</f>
        <v>0</v>
      </c>
      <c r="M38" s="130">
        <f>'Personnel&amp;Benefits'!M192</f>
        <v>0</v>
      </c>
      <c r="N38" s="129">
        <f>'Personnel&amp;Benefits'!N192</f>
        <v>0</v>
      </c>
      <c r="O38" s="130">
        <f>'Personnel&amp;Benefits'!O192</f>
        <v>0</v>
      </c>
      <c r="P38" s="129">
        <f>'Personnel&amp;Benefits'!P192</f>
        <v>0</v>
      </c>
      <c r="Q38" s="130">
        <f>'Personnel&amp;Benefits'!Q192</f>
        <v>0</v>
      </c>
      <c r="R38" s="128">
        <f t="shared" si="3"/>
        <v>0</v>
      </c>
      <c r="S38" s="127">
        <f t="shared" si="3"/>
        <v>0</v>
      </c>
    </row>
    <row r="39" spans="1:19" s="72" customFormat="1" ht="12.75">
      <c r="A39" s="16"/>
      <c r="B39" s="66"/>
      <c r="C39" s="66"/>
      <c r="D39" s="66"/>
      <c r="E39" s="66"/>
      <c r="F39" s="212" t="s">
        <v>182</v>
      </c>
      <c r="G39" s="212"/>
      <c r="H39" s="129">
        <f>'Personnel&amp;Benefits'!H197</f>
        <v>0</v>
      </c>
      <c r="I39" s="130">
        <f>'Personnel&amp;Benefits'!I197</f>
        <v>0</v>
      </c>
      <c r="J39" s="129">
        <f>'Personnel&amp;Benefits'!J197</f>
        <v>0</v>
      </c>
      <c r="K39" s="130">
        <f>'Personnel&amp;Benefits'!K197</f>
        <v>0</v>
      </c>
      <c r="L39" s="129">
        <f>'Personnel&amp;Benefits'!L197</f>
        <v>0</v>
      </c>
      <c r="M39" s="130">
        <f>'Personnel&amp;Benefits'!M197</f>
        <v>0</v>
      </c>
      <c r="N39" s="129">
        <f>'Personnel&amp;Benefits'!N197</f>
        <v>0</v>
      </c>
      <c r="O39" s="130">
        <f>'Personnel&amp;Benefits'!O197</f>
        <v>0</v>
      </c>
      <c r="P39" s="129">
        <f>'Personnel&amp;Benefits'!P197</f>
        <v>0</v>
      </c>
      <c r="Q39" s="130">
        <f>'Personnel&amp;Benefits'!Q197</f>
        <v>0</v>
      </c>
      <c r="R39" s="128">
        <f>SUM(H39+J39+L39+N39+P39)</f>
        <v>0</v>
      </c>
      <c r="S39" s="127">
        <f>SUM(I39+K39+M39+O39+Q39)</f>
        <v>0</v>
      </c>
    </row>
    <row r="40" spans="1:19" s="72" customFormat="1" ht="12.75">
      <c r="A40" s="16">
        <f>'Personnel&amp;Benefits'!B205</f>
        <v>0</v>
      </c>
      <c r="B40" s="66">
        <f>'Personnel&amp;Benefits'!B206</f>
        <v>0</v>
      </c>
      <c r="C40" s="66"/>
      <c r="D40" s="66"/>
      <c r="E40" s="66"/>
      <c r="F40" s="212" t="s">
        <v>181</v>
      </c>
      <c r="G40" s="212"/>
      <c r="H40" s="129">
        <f>'Personnel&amp;Benefits'!H205</f>
        <v>0</v>
      </c>
      <c r="I40" s="130">
        <f>'Personnel&amp;Benefits'!I205</f>
        <v>0</v>
      </c>
      <c r="J40" s="129">
        <f>'Personnel&amp;Benefits'!J205</f>
        <v>0</v>
      </c>
      <c r="K40" s="130">
        <f>'Personnel&amp;Benefits'!K205</f>
        <v>0</v>
      </c>
      <c r="L40" s="129">
        <f>'Personnel&amp;Benefits'!L205</f>
        <v>0</v>
      </c>
      <c r="M40" s="130">
        <f>'Personnel&amp;Benefits'!M205</f>
        <v>0</v>
      </c>
      <c r="N40" s="129">
        <f>'Personnel&amp;Benefits'!N205</f>
        <v>0</v>
      </c>
      <c r="O40" s="130">
        <f>'Personnel&amp;Benefits'!O205</f>
        <v>0</v>
      </c>
      <c r="P40" s="129">
        <f>'Personnel&amp;Benefits'!P205</f>
        <v>0</v>
      </c>
      <c r="Q40" s="130">
        <f>'Personnel&amp;Benefits'!Q205</f>
        <v>0</v>
      </c>
      <c r="R40" s="128">
        <f t="shared" si="3"/>
        <v>0</v>
      </c>
      <c r="S40" s="127">
        <f t="shared" si="3"/>
        <v>0</v>
      </c>
    </row>
    <row r="41" spans="1:19" s="72" customFormat="1" ht="12.75">
      <c r="A41" s="16"/>
      <c r="B41" s="66"/>
      <c r="C41" s="66"/>
      <c r="D41" s="66"/>
      <c r="E41" s="66"/>
      <c r="F41" s="212" t="s">
        <v>182</v>
      </c>
      <c r="G41" s="212"/>
      <c r="H41" s="129">
        <f>'Personnel&amp;Benefits'!H210</f>
        <v>0</v>
      </c>
      <c r="I41" s="130">
        <f>'Personnel&amp;Benefits'!I210</f>
        <v>0</v>
      </c>
      <c r="J41" s="129">
        <f>'Personnel&amp;Benefits'!J210</f>
        <v>0</v>
      </c>
      <c r="K41" s="130">
        <f>'Personnel&amp;Benefits'!K210</f>
        <v>0</v>
      </c>
      <c r="L41" s="129">
        <f>'Personnel&amp;Benefits'!L210</f>
        <v>0</v>
      </c>
      <c r="M41" s="130">
        <f>'Personnel&amp;Benefits'!M210</f>
        <v>0</v>
      </c>
      <c r="N41" s="129">
        <f>'Personnel&amp;Benefits'!N210</f>
        <v>0</v>
      </c>
      <c r="O41" s="130">
        <f>'Personnel&amp;Benefits'!O210</f>
        <v>0</v>
      </c>
      <c r="P41" s="129">
        <f>'Personnel&amp;Benefits'!P210</f>
        <v>0</v>
      </c>
      <c r="Q41" s="130">
        <f>'Personnel&amp;Benefits'!Q210</f>
        <v>0</v>
      </c>
      <c r="R41" s="128">
        <f>SUM(H41+J41+L41+N41+P41)</f>
        <v>0</v>
      </c>
      <c r="S41" s="127">
        <f>SUM(I41+K41+M41+O41+Q41)</f>
        <v>0</v>
      </c>
    </row>
    <row r="42" spans="1:19" s="72" customFormat="1" ht="12.75">
      <c r="A42" s="16">
        <f>'Personnel&amp;Benefits'!B218</f>
        <v>0</v>
      </c>
      <c r="B42" s="66">
        <f>'Personnel&amp;Benefits'!B219</f>
        <v>0</v>
      </c>
      <c r="C42" s="66"/>
      <c r="D42" s="66"/>
      <c r="E42" s="66"/>
      <c r="F42" s="212" t="s">
        <v>181</v>
      </c>
      <c r="G42" s="212"/>
      <c r="H42" s="129">
        <f>'Personnel&amp;Benefits'!H218</f>
        <v>0</v>
      </c>
      <c r="I42" s="130">
        <f>'Personnel&amp;Benefits'!I218</f>
        <v>0</v>
      </c>
      <c r="J42" s="129">
        <f>'Personnel&amp;Benefits'!J218</f>
        <v>0</v>
      </c>
      <c r="K42" s="130">
        <f>'Personnel&amp;Benefits'!K218</f>
        <v>0</v>
      </c>
      <c r="L42" s="129">
        <f>'Personnel&amp;Benefits'!L218</f>
        <v>0</v>
      </c>
      <c r="M42" s="130">
        <f>'Personnel&amp;Benefits'!M218</f>
        <v>0</v>
      </c>
      <c r="N42" s="129">
        <f>'Personnel&amp;Benefits'!N218</f>
        <v>0</v>
      </c>
      <c r="O42" s="130">
        <f>'Personnel&amp;Benefits'!O218</f>
        <v>0</v>
      </c>
      <c r="P42" s="129">
        <f>'Personnel&amp;Benefits'!P218</f>
        <v>0</v>
      </c>
      <c r="Q42" s="130">
        <f>'Personnel&amp;Benefits'!Q218</f>
        <v>0</v>
      </c>
      <c r="R42" s="128">
        <f t="shared" si="3"/>
        <v>0</v>
      </c>
      <c r="S42" s="127">
        <f t="shared" si="3"/>
        <v>0</v>
      </c>
    </row>
    <row r="43" spans="1:19" s="72" customFormat="1" ht="12.75">
      <c r="A43" s="16"/>
      <c r="B43" s="66"/>
      <c r="C43" s="66"/>
      <c r="D43" s="66"/>
      <c r="E43" s="66"/>
      <c r="F43" s="212" t="s">
        <v>182</v>
      </c>
      <c r="G43" s="212"/>
      <c r="H43" s="129">
        <f>'Personnel&amp;Benefits'!H223</f>
        <v>0</v>
      </c>
      <c r="I43" s="130">
        <f>'Personnel&amp;Benefits'!I223</f>
        <v>0</v>
      </c>
      <c r="J43" s="129">
        <f>'Personnel&amp;Benefits'!J223</f>
        <v>0</v>
      </c>
      <c r="K43" s="130">
        <f>'Personnel&amp;Benefits'!K223</f>
        <v>0</v>
      </c>
      <c r="L43" s="129">
        <f>'Personnel&amp;Benefits'!L223</f>
        <v>0</v>
      </c>
      <c r="M43" s="130">
        <f>'Personnel&amp;Benefits'!M223</f>
        <v>0</v>
      </c>
      <c r="N43" s="129">
        <f>'Personnel&amp;Benefits'!N223</f>
        <v>0</v>
      </c>
      <c r="O43" s="130">
        <f>'Personnel&amp;Benefits'!O223</f>
        <v>0</v>
      </c>
      <c r="P43" s="129">
        <f>'Personnel&amp;Benefits'!P223</f>
        <v>0</v>
      </c>
      <c r="Q43" s="130">
        <f>'Personnel&amp;Benefits'!Q223</f>
        <v>0</v>
      </c>
      <c r="R43" s="128">
        <f>SUM(H43+J43+L43+N43+P43)</f>
        <v>0</v>
      </c>
      <c r="S43" s="127">
        <f>SUM(I43+K43+M43+O43+Q43)</f>
        <v>0</v>
      </c>
    </row>
    <row r="44" spans="1:19" s="72" customFormat="1" ht="12.75">
      <c r="A44" s="16">
        <f>'Personnel&amp;Benefits'!B231</f>
        <v>0</v>
      </c>
      <c r="B44" s="66">
        <f>'Personnel&amp;Benefits'!B232</f>
        <v>0</v>
      </c>
      <c r="C44" s="66"/>
      <c r="D44" s="66"/>
      <c r="E44" s="66"/>
      <c r="F44" s="212" t="s">
        <v>181</v>
      </c>
      <c r="G44" s="212"/>
      <c r="H44" s="129">
        <f>'Personnel&amp;Benefits'!H231</f>
        <v>0</v>
      </c>
      <c r="I44" s="130">
        <f>'Personnel&amp;Benefits'!I231</f>
        <v>0</v>
      </c>
      <c r="J44" s="129">
        <f>'Personnel&amp;Benefits'!J231</f>
        <v>0</v>
      </c>
      <c r="K44" s="130">
        <f>'Personnel&amp;Benefits'!K231</f>
        <v>0</v>
      </c>
      <c r="L44" s="129">
        <f>'Personnel&amp;Benefits'!L231</f>
        <v>0</v>
      </c>
      <c r="M44" s="130">
        <f>'Personnel&amp;Benefits'!M231</f>
        <v>0</v>
      </c>
      <c r="N44" s="129">
        <f>'Personnel&amp;Benefits'!N231</f>
        <v>0</v>
      </c>
      <c r="O44" s="130">
        <f>'Personnel&amp;Benefits'!O231</f>
        <v>0</v>
      </c>
      <c r="P44" s="129">
        <f>'Personnel&amp;Benefits'!P231</f>
        <v>0</v>
      </c>
      <c r="Q44" s="130">
        <f>'Personnel&amp;Benefits'!Q231</f>
        <v>0</v>
      </c>
      <c r="R44" s="128">
        <f t="shared" si="3"/>
        <v>0</v>
      </c>
      <c r="S44" s="127">
        <f t="shared" si="3"/>
        <v>0</v>
      </c>
    </row>
    <row r="45" spans="1:19" s="72" customFormat="1" ht="12.75">
      <c r="A45" s="16"/>
      <c r="B45" s="66"/>
      <c r="C45" s="66"/>
      <c r="D45" s="66"/>
      <c r="E45" s="66"/>
      <c r="F45" s="212" t="s">
        <v>182</v>
      </c>
      <c r="G45" s="212"/>
      <c r="H45" s="129">
        <f>'Personnel&amp;Benefits'!H236</f>
        <v>0</v>
      </c>
      <c r="I45" s="130">
        <f>'Personnel&amp;Benefits'!I236</f>
        <v>0</v>
      </c>
      <c r="J45" s="129">
        <f>'Personnel&amp;Benefits'!J236</f>
        <v>0</v>
      </c>
      <c r="K45" s="130">
        <f>'Personnel&amp;Benefits'!K236</f>
        <v>0</v>
      </c>
      <c r="L45" s="129">
        <f>'Personnel&amp;Benefits'!L236</f>
        <v>0</v>
      </c>
      <c r="M45" s="130">
        <f>'Personnel&amp;Benefits'!M236</f>
        <v>0</v>
      </c>
      <c r="N45" s="129">
        <f>'Personnel&amp;Benefits'!N236</f>
        <v>0</v>
      </c>
      <c r="O45" s="130">
        <f>'Personnel&amp;Benefits'!O236</f>
        <v>0</v>
      </c>
      <c r="P45" s="129">
        <f>'Personnel&amp;Benefits'!P236</f>
        <v>0</v>
      </c>
      <c r="Q45" s="130">
        <f>'Personnel&amp;Benefits'!Q236</f>
        <v>0</v>
      </c>
      <c r="R45" s="128">
        <f aca="true" t="shared" si="4" ref="R45:R55">SUM(H45+J45+L45+N45+P45)</f>
        <v>0</v>
      </c>
      <c r="S45" s="127">
        <f aca="true" t="shared" si="5" ref="S45:S55">SUM(I45+K45+M45+O45+Q45)</f>
        <v>0</v>
      </c>
    </row>
    <row r="46" spans="1:19" s="72" customFormat="1" ht="12.75">
      <c r="A46" s="16">
        <f>'Personnel&amp;Benefits'!B244</f>
        <v>0</v>
      </c>
      <c r="B46" s="66">
        <f>'Personnel&amp;Benefits'!B245</f>
        <v>0</v>
      </c>
      <c r="C46" s="66"/>
      <c r="D46" s="66"/>
      <c r="E46" s="66"/>
      <c r="F46" s="212" t="s">
        <v>181</v>
      </c>
      <c r="G46" s="212"/>
      <c r="H46" s="129">
        <f>'Personnel&amp;Benefits'!H244</f>
        <v>0</v>
      </c>
      <c r="I46" s="130">
        <f>'Personnel&amp;Benefits'!I244</f>
        <v>0</v>
      </c>
      <c r="J46" s="129">
        <f>'Personnel&amp;Benefits'!J244</f>
        <v>0</v>
      </c>
      <c r="K46" s="130">
        <f>'Personnel&amp;Benefits'!K244</f>
        <v>0</v>
      </c>
      <c r="L46" s="129">
        <f>'Personnel&amp;Benefits'!L244</f>
        <v>0</v>
      </c>
      <c r="M46" s="130">
        <f>'Personnel&amp;Benefits'!M244</f>
        <v>0</v>
      </c>
      <c r="N46" s="129">
        <f>'Personnel&amp;Benefits'!N244</f>
        <v>0</v>
      </c>
      <c r="O46" s="130">
        <f>'Personnel&amp;Benefits'!O244</f>
        <v>0</v>
      </c>
      <c r="P46" s="129">
        <f>'Personnel&amp;Benefits'!P244</f>
        <v>0</v>
      </c>
      <c r="Q46" s="130">
        <f>'Personnel&amp;Benefits'!Q244</f>
        <v>0</v>
      </c>
      <c r="R46" s="128">
        <f t="shared" si="4"/>
        <v>0</v>
      </c>
      <c r="S46" s="127">
        <f t="shared" si="5"/>
        <v>0</v>
      </c>
    </row>
    <row r="47" spans="1:19" s="72" customFormat="1" ht="12.75">
      <c r="A47" s="16"/>
      <c r="B47" s="66"/>
      <c r="C47" s="66"/>
      <c r="D47" s="66"/>
      <c r="E47" s="66"/>
      <c r="F47" s="212" t="s">
        <v>182</v>
      </c>
      <c r="G47" s="212"/>
      <c r="H47" s="129">
        <f>'Personnel&amp;Benefits'!H249</f>
        <v>0</v>
      </c>
      <c r="I47" s="130">
        <f>'Personnel&amp;Benefits'!I249</f>
        <v>0</v>
      </c>
      <c r="J47" s="129">
        <f>'Personnel&amp;Benefits'!J249</f>
        <v>0</v>
      </c>
      <c r="K47" s="130">
        <f>'Personnel&amp;Benefits'!K249</f>
        <v>0</v>
      </c>
      <c r="L47" s="129">
        <f>'Personnel&amp;Benefits'!L249</f>
        <v>0</v>
      </c>
      <c r="M47" s="130">
        <f>'Personnel&amp;Benefits'!M249</f>
        <v>0</v>
      </c>
      <c r="N47" s="129">
        <f>'Personnel&amp;Benefits'!N249</f>
        <v>0</v>
      </c>
      <c r="O47" s="130">
        <f>'Personnel&amp;Benefits'!O249</f>
        <v>0</v>
      </c>
      <c r="P47" s="129">
        <f>'Personnel&amp;Benefits'!P249</f>
        <v>0</v>
      </c>
      <c r="Q47" s="130">
        <f>'Personnel&amp;Benefits'!Q249</f>
        <v>0</v>
      </c>
      <c r="R47" s="128">
        <f t="shared" si="4"/>
        <v>0</v>
      </c>
      <c r="S47" s="127">
        <f t="shared" si="5"/>
        <v>0</v>
      </c>
    </row>
    <row r="48" spans="1:19" s="72" customFormat="1" ht="12.75">
      <c r="A48" s="16">
        <f>'Personnel&amp;Benefits'!B257</f>
        <v>0</v>
      </c>
      <c r="B48" s="66">
        <f>'Personnel&amp;Benefits'!B258</f>
        <v>0</v>
      </c>
      <c r="C48" s="66"/>
      <c r="D48" s="66"/>
      <c r="E48" s="66"/>
      <c r="F48" s="212" t="s">
        <v>181</v>
      </c>
      <c r="G48" s="212"/>
      <c r="H48" s="129">
        <f>'Personnel&amp;Benefits'!H257</f>
        <v>0</v>
      </c>
      <c r="I48" s="130">
        <f>'Personnel&amp;Benefits'!I257</f>
        <v>0</v>
      </c>
      <c r="J48" s="129">
        <f>'Personnel&amp;Benefits'!J257</f>
        <v>0</v>
      </c>
      <c r="K48" s="130">
        <f>'Personnel&amp;Benefits'!K257</f>
        <v>0</v>
      </c>
      <c r="L48" s="129">
        <f>'Personnel&amp;Benefits'!L257</f>
        <v>0</v>
      </c>
      <c r="M48" s="130">
        <f>'Personnel&amp;Benefits'!M257</f>
        <v>0</v>
      </c>
      <c r="N48" s="129">
        <f>'Personnel&amp;Benefits'!N257</f>
        <v>0</v>
      </c>
      <c r="O48" s="130">
        <f>'Personnel&amp;Benefits'!O257</f>
        <v>0</v>
      </c>
      <c r="P48" s="129">
        <f>'Personnel&amp;Benefits'!P257</f>
        <v>0</v>
      </c>
      <c r="Q48" s="130">
        <f>'Personnel&amp;Benefits'!Q257</f>
        <v>0</v>
      </c>
      <c r="R48" s="128">
        <f t="shared" si="4"/>
        <v>0</v>
      </c>
      <c r="S48" s="127">
        <f t="shared" si="5"/>
        <v>0</v>
      </c>
    </row>
    <row r="49" spans="1:19" s="72" customFormat="1" ht="12.75">
      <c r="A49" s="16"/>
      <c r="B49" s="66"/>
      <c r="C49" s="66"/>
      <c r="D49" s="66"/>
      <c r="E49" s="66"/>
      <c r="F49" s="212" t="s">
        <v>182</v>
      </c>
      <c r="G49" s="212"/>
      <c r="H49" s="129">
        <f>'Personnel&amp;Benefits'!H262</f>
        <v>0</v>
      </c>
      <c r="I49" s="130">
        <f>'Personnel&amp;Benefits'!I262</f>
        <v>0</v>
      </c>
      <c r="J49" s="129">
        <f>'Personnel&amp;Benefits'!J262</f>
        <v>0</v>
      </c>
      <c r="K49" s="130">
        <f>'Personnel&amp;Benefits'!K262</f>
        <v>0</v>
      </c>
      <c r="L49" s="129">
        <f>'Personnel&amp;Benefits'!L262</f>
        <v>0</v>
      </c>
      <c r="M49" s="130">
        <f>'Personnel&amp;Benefits'!M262</f>
        <v>0</v>
      </c>
      <c r="N49" s="129">
        <f>'Personnel&amp;Benefits'!N262</f>
        <v>0</v>
      </c>
      <c r="O49" s="130">
        <f>'Personnel&amp;Benefits'!O262</f>
        <v>0</v>
      </c>
      <c r="P49" s="129">
        <f>'Personnel&amp;Benefits'!P262</f>
        <v>0</v>
      </c>
      <c r="Q49" s="130">
        <f>'Personnel&amp;Benefits'!Q262</f>
        <v>0</v>
      </c>
      <c r="R49" s="128">
        <f t="shared" si="4"/>
        <v>0</v>
      </c>
      <c r="S49" s="127">
        <f t="shared" si="5"/>
        <v>0</v>
      </c>
    </row>
    <row r="50" spans="1:19" s="72" customFormat="1" ht="12.75">
      <c r="A50" s="16">
        <f>'Personnel&amp;Benefits'!B270</f>
        <v>0</v>
      </c>
      <c r="B50" s="66">
        <f>'Personnel&amp;Benefits'!B271</f>
        <v>0</v>
      </c>
      <c r="C50" s="66"/>
      <c r="D50" s="66"/>
      <c r="E50" s="66"/>
      <c r="F50" s="212" t="s">
        <v>181</v>
      </c>
      <c r="G50" s="212"/>
      <c r="H50" s="129">
        <f>'Personnel&amp;Benefits'!H270</f>
        <v>0</v>
      </c>
      <c r="I50" s="130">
        <f>'Personnel&amp;Benefits'!I270</f>
        <v>0</v>
      </c>
      <c r="J50" s="129">
        <f>'Personnel&amp;Benefits'!J270</f>
        <v>0</v>
      </c>
      <c r="K50" s="130">
        <f>'Personnel&amp;Benefits'!K270</f>
        <v>0</v>
      </c>
      <c r="L50" s="129">
        <f>'Personnel&amp;Benefits'!L270</f>
        <v>0</v>
      </c>
      <c r="M50" s="130">
        <f>'Personnel&amp;Benefits'!M270</f>
        <v>0</v>
      </c>
      <c r="N50" s="129">
        <f>'Personnel&amp;Benefits'!N270</f>
        <v>0</v>
      </c>
      <c r="O50" s="130">
        <f>'Personnel&amp;Benefits'!O270</f>
        <v>0</v>
      </c>
      <c r="P50" s="129">
        <f>'Personnel&amp;Benefits'!P270</f>
        <v>0</v>
      </c>
      <c r="Q50" s="130">
        <f>'Personnel&amp;Benefits'!Q270</f>
        <v>0</v>
      </c>
      <c r="R50" s="128">
        <f t="shared" si="4"/>
        <v>0</v>
      </c>
      <c r="S50" s="127">
        <f t="shared" si="5"/>
        <v>0</v>
      </c>
    </row>
    <row r="51" spans="1:19" s="72" customFormat="1" ht="12.75">
      <c r="A51" s="16"/>
      <c r="B51" s="66"/>
      <c r="C51" s="66"/>
      <c r="D51" s="66"/>
      <c r="E51" s="66"/>
      <c r="F51" s="212" t="s">
        <v>182</v>
      </c>
      <c r="G51" s="212"/>
      <c r="H51" s="129">
        <f>'Personnel&amp;Benefits'!H275</f>
        <v>0</v>
      </c>
      <c r="I51" s="130">
        <f>'Personnel&amp;Benefits'!I275</f>
        <v>0</v>
      </c>
      <c r="J51" s="129">
        <f>'Personnel&amp;Benefits'!J275</f>
        <v>0</v>
      </c>
      <c r="K51" s="130">
        <f>'Personnel&amp;Benefits'!K275</f>
        <v>0</v>
      </c>
      <c r="L51" s="129">
        <f>'Personnel&amp;Benefits'!L275</f>
        <v>0</v>
      </c>
      <c r="M51" s="130">
        <f>'Personnel&amp;Benefits'!M275</f>
        <v>0</v>
      </c>
      <c r="N51" s="129">
        <f>'Personnel&amp;Benefits'!N275</f>
        <v>0</v>
      </c>
      <c r="O51" s="130">
        <f>'Personnel&amp;Benefits'!O275</f>
        <v>0</v>
      </c>
      <c r="P51" s="129">
        <f>'Personnel&amp;Benefits'!P275</f>
        <v>0</v>
      </c>
      <c r="Q51" s="130">
        <f>'Personnel&amp;Benefits'!Q275</f>
        <v>0</v>
      </c>
      <c r="R51" s="128">
        <f t="shared" si="4"/>
        <v>0</v>
      </c>
      <c r="S51" s="127">
        <f t="shared" si="5"/>
        <v>0</v>
      </c>
    </row>
    <row r="52" spans="1:19" s="72" customFormat="1" ht="12.75">
      <c r="A52" s="16">
        <f>'Personnel&amp;Benefits'!B283</f>
        <v>0</v>
      </c>
      <c r="B52" s="66">
        <f>'Personnel&amp;Benefits'!B284</f>
        <v>0</v>
      </c>
      <c r="C52" s="66"/>
      <c r="D52" s="66"/>
      <c r="E52" s="66"/>
      <c r="F52" s="212" t="s">
        <v>181</v>
      </c>
      <c r="G52" s="212"/>
      <c r="H52" s="129">
        <f>'Personnel&amp;Benefits'!H283</f>
        <v>0</v>
      </c>
      <c r="I52" s="130">
        <f>'Personnel&amp;Benefits'!I283</f>
        <v>0</v>
      </c>
      <c r="J52" s="129">
        <f>'Personnel&amp;Benefits'!J283</f>
        <v>0</v>
      </c>
      <c r="K52" s="130">
        <f>'Personnel&amp;Benefits'!K283</f>
        <v>0</v>
      </c>
      <c r="L52" s="129">
        <f>'Personnel&amp;Benefits'!L283</f>
        <v>0</v>
      </c>
      <c r="M52" s="130">
        <f>'Personnel&amp;Benefits'!M283</f>
        <v>0</v>
      </c>
      <c r="N52" s="129">
        <f>'Personnel&amp;Benefits'!N283</f>
        <v>0</v>
      </c>
      <c r="O52" s="130">
        <f>'Personnel&amp;Benefits'!O283</f>
        <v>0</v>
      </c>
      <c r="P52" s="129">
        <f>'Personnel&amp;Benefits'!P283</f>
        <v>0</v>
      </c>
      <c r="Q52" s="130">
        <f>'Personnel&amp;Benefits'!Q283</f>
        <v>0</v>
      </c>
      <c r="R52" s="128">
        <f t="shared" si="4"/>
        <v>0</v>
      </c>
      <c r="S52" s="127">
        <f t="shared" si="5"/>
        <v>0</v>
      </c>
    </row>
    <row r="53" spans="1:19" s="72" customFormat="1" ht="12.75">
      <c r="A53" s="16"/>
      <c r="B53" s="66"/>
      <c r="C53" s="66"/>
      <c r="D53" s="66"/>
      <c r="E53" s="66"/>
      <c r="F53" s="212" t="s">
        <v>182</v>
      </c>
      <c r="G53" s="212"/>
      <c r="H53" s="129">
        <f>'Personnel&amp;Benefits'!H288</f>
        <v>0</v>
      </c>
      <c r="I53" s="130">
        <f>'Personnel&amp;Benefits'!I288</f>
        <v>0</v>
      </c>
      <c r="J53" s="129">
        <f>'Personnel&amp;Benefits'!J288</f>
        <v>0</v>
      </c>
      <c r="K53" s="130">
        <f>'Personnel&amp;Benefits'!K288</f>
        <v>0</v>
      </c>
      <c r="L53" s="129">
        <f>'Personnel&amp;Benefits'!L288</f>
        <v>0</v>
      </c>
      <c r="M53" s="130">
        <f>'Personnel&amp;Benefits'!M288</f>
        <v>0</v>
      </c>
      <c r="N53" s="129">
        <f>'Personnel&amp;Benefits'!N288</f>
        <v>0</v>
      </c>
      <c r="O53" s="130">
        <f>'Personnel&amp;Benefits'!O288</f>
        <v>0</v>
      </c>
      <c r="P53" s="129">
        <f>'Personnel&amp;Benefits'!P288</f>
        <v>0</v>
      </c>
      <c r="Q53" s="130">
        <f>'Personnel&amp;Benefits'!Q288</f>
        <v>0</v>
      </c>
      <c r="R53" s="128">
        <f t="shared" si="4"/>
        <v>0</v>
      </c>
      <c r="S53" s="127">
        <f t="shared" si="5"/>
        <v>0</v>
      </c>
    </row>
    <row r="54" spans="1:19" s="72" customFormat="1" ht="12.75">
      <c r="A54" s="16">
        <f>'Personnel&amp;Benefits'!B296</f>
        <v>0</v>
      </c>
      <c r="B54" s="66">
        <f>'Personnel&amp;Benefits'!B297</f>
        <v>0</v>
      </c>
      <c r="C54" s="66"/>
      <c r="D54" s="66"/>
      <c r="E54" s="66"/>
      <c r="F54" s="212" t="s">
        <v>181</v>
      </c>
      <c r="G54" s="212"/>
      <c r="H54" s="129">
        <f>'Personnel&amp;Benefits'!H296</f>
        <v>0</v>
      </c>
      <c r="I54" s="130">
        <f>'Personnel&amp;Benefits'!I296</f>
        <v>0</v>
      </c>
      <c r="J54" s="129">
        <f>'Personnel&amp;Benefits'!J296</f>
        <v>0</v>
      </c>
      <c r="K54" s="130">
        <f>'Personnel&amp;Benefits'!K296</f>
        <v>0</v>
      </c>
      <c r="L54" s="129">
        <f>'Personnel&amp;Benefits'!L296</f>
        <v>0</v>
      </c>
      <c r="M54" s="130">
        <f>'Personnel&amp;Benefits'!M296</f>
        <v>0</v>
      </c>
      <c r="N54" s="129">
        <f>'Personnel&amp;Benefits'!N296</f>
        <v>0</v>
      </c>
      <c r="O54" s="130">
        <f>'Personnel&amp;Benefits'!O296</f>
        <v>0</v>
      </c>
      <c r="P54" s="129">
        <f>'Personnel&amp;Benefits'!P296</f>
        <v>0</v>
      </c>
      <c r="Q54" s="130">
        <f>'Personnel&amp;Benefits'!Q296</f>
        <v>0</v>
      </c>
      <c r="R54" s="128">
        <f t="shared" si="4"/>
        <v>0</v>
      </c>
      <c r="S54" s="127">
        <f t="shared" si="5"/>
        <v>0</v>
      </c>
    </row>
    <row r="55" spans="1:19" s="72" customFormat="1" ht="12.75">
      <c r="A55" s="16"/>
      <c r="B55" s="66"/>
      <c r="C55" s="66"/>
      <c r="D55" s="66"/>
      <c r="E55" s="66"/>
      <c r="F55" s="212" t="s">
        <v>182</v>
      </c>
      <c r="G55" s="212"/>
      <c r="H55" s="129">
        <f>'Personnel&amp;Benefits'!H301</f>
        <v>0</v>
      </c>
      <c r="I55" s="130">
        <f>'Personnel&amp;Benefits'!I301</f>
        <v>0</v>
      </c>
      <c r="J55" s="129">
        <f>'Personnel&amp;Benefits'!J301</f>
        <v>0</v>
      </c>
      <c r="K55" s="130">
        <f>'Personnel&amp;Benefits'!K301</f>
        <v>0</v>
      </c>
      <c r="L55" s="129">
        <f>'Personnel&amp;Benefits'!L301</f>
        <v>0</v>
      </c>
      <c r="M55" s="130">
        <f>'Personnel&amp;Benefits'!M301</f>
        <v>0</v>
      </c>
      <c r="N55" s="129">
        <f>'Personnel&amp;Benefits'!N301</f>
        <v>0</v>
      </c>
      <c r="O55" s="130">
        <f>'Personnel&amp;Benefits'!O301</f>
        <v>0</v>
      </c>
      <c r="P55" s="129">
        <f>'Personnel&amp;Benefits'!P301</f>
        <v>0</v>
      </c>
      <c r="Q55" s="130">
        <f>'Personnel&amp;Benefits'!Q301</f>
        <v>0</v>
      </c>
      <c r="R55" s="128">
        <f t="shared" si="4"/>
        <v>0</v>
      </c>
      <c r="S55" s="127">
        <f t="shared" si="5"/>
        <v>0</v>
      </c>
    </row>
    <row r="56" spans="1:19" s="72" customFormat="1" ht="12.75">
      <c r="A56" s="16">
        <f>'Personnel&amp;Benefits'!B309</f>
        <v>0</v>
      </c>
      <c r="B56" s="66">
        <f>'Personnel&amp;Benefits'!B310</f>
        <v>0</v>
      </c>
      <c r="C56" s="66"/>
      <c r="D56" s="66"/>
      <c r="E56" s="66"/>
      <c r="F56" s="212" t="s">
        <v>181</v>
      </c>
      <c r="G56" s="212"/>
      <c r="H56" s="129">
        <f>'Personnel&amp;Benefits'!H309</f>
        <v>0</v>
      </c>
      <c r="I56" s="130">
        <f>'Personnel&amp;Benefits'!I309</f>
        <v>0</v>
      </c>
      <c r="J56" s="129">
        <f>'Personnel&amp;Benefits'!J309</f>
        <v>0</v>
      </c>
      <c r="K56" s="130">
        <f>'Personnel&amp;Benefits'!K309</f>
        <v>0</v>
      </c>
      <c r="L56" s="129">
        <f>'Personnel&amp;Benefits'!L309</f>
        <v>0</v>
      </c>
      <c r="M56" s="130">
        <f>'Personnel&amp;Benefits'!M309</f>
        <v>0</v>
      </c>
      <c r="N56" s="129">
        <f>'Personnel&amp;Benefits'!N309</f>
        <v>0</v>
      </c>
      <c r="O56" s="130">
        <f>'Personnel&amp;Benefits'!O309</f>
        <v>0</v>
      </c>
      <c r="P56" s="129">
        <f>'Personnel&amp;Benefits'!P309</f>
        <v>0</v>
      </c>
      <c r="Q56" s="130">
        <f>'Personnel&amp;Benefits'!Q309</f>
        <v>0</v>
      </c>
      <c r="R56" s="128">
        <f aca="true" t="shared" si="6" ref="R56:R63">SUM(H56+J56+L56+N56+P56)</f>
        <v>0</v>
      </c>
      <c r="S56" s="127">
        <f aca="true" t="shared" si="7" ref="S56:S63">SUM(I56+K56+M56+O56+Q56)</f>
        <v>0</v>
      </c>
    </row>
    <row r="57" spans="1:19" s="72" customFormat="1" ht="12.75">
      <c r="A57" s="16"/>
      <c r="B57" s="66"/>
      <c r="C57" s="66"/>
      <c r="D57" s="66"/>
      <c r="E57" s="66"/>
      <c r="F57" s="212" t="s">
        <v>182</v>
      </c>
      <c r="G57" s="212"/>
      <c r="H57" s="129">
        <f>'Personnel&amp;Benefits'!H314</f>
        <v>0</v>
      </c>
      <c r="I57" s="130">
        <f>'Personnel&amp;Benefits'!I314</f>
        <v>0</v>
      </c>
      <c r="J57" s="129">
        <f>'Personnel&amp;Benefits'!J314</f>
        <v>0</v>
      </c>
      <c r="K57" s="130">
        <f>'Personnel&amp;Benefits'!K314</f>
        <v>0</v>
      </c>
      <c r="L57" s="129">
        <f>'Personnel&amp;Benefits'!L314</f>
        <v>0</v>
      </c>
      <c r="M57" s="130">
        <f>'Personnel&amp;Benefits'!M314</f>
        <v>0</v>
      </c>
      <c r="N57" s="129">
        <f>'Personnel&amp;Benefits'!N314</f>
        <v>0</v>
      </c>
      <c r="O57" s="130">
        <f>'Personnel&amp;Benefits'!O314</f>
        <v>0</v>
      </c>
      <c r="P57" s="129">
        <f>'Personnel&amp;Benefits'!P314</f>
        <v>0</v>
      </c>
      <c r="Q57" s="130">
        <f>'Personnel&amp;Benefits'!Q314</f>
        <v>0</v>
      </c>
      <c r="R57" s="128">
        <f t="shared" si="6"/>
        <v>0</v>
      </c>
      <c r="S57" s="127">
        <f t="shared" si="7"/>
        <v>0</v>
      </c>
    </row>
    <row r="58" spans="1:19" s="72" customFormat="1" ht="12.75">
      <c r="A58" s="16">
        <f>'Personnel&amp;Benefits'!B322</f>
        <v>0</v>
      </c>
      <c r="B58" s="66">
        <f>'Personnel&amp;Benefits'!B323</f>
        <v>0</v>
      </c>
      <c r="C58" s="66"/>
      <c r="D58" s="66"/>
      <c r="E58" s="66"/>
      <c r="F58" s="212" t="s">
        <v>181</v>
      </c>
      <c r="G58" s="212"/>
      <c r="H58" s="129">
        <f>'Personnel&amp;Benefits'!H322</f>
        <v>0</v>
      </c>
      <c r="I58" s="130">
        <f>'Personnel&amp;Benefits'!I322</f>
        <v>0</v>
      </c>
      <c r="J58" s="129">
        <f>'Personnel&amp;Benefits'!J322</f>
        <v>0</v>
      </c>
      <c r="K58" s="130">
        <f>'Personnel&amp;Benefits'!K322</f>
        <v>0</v>
      </c>
      <c r="L58" s="129">
        <f>'Personnel&amp;Benefits'!L322</f>
        <v>0</v>
      </c>
      <c r="M58" s="130">
        <f>'Personnel&amp;Benefits'!M322</f>
        <v>0</v>
      </c>
      <c r="N58" s="129">
        <f>'Personnel&amp;Benefits'!N322</f>
        <v>0</v>
      </c>
      <c r="O58" s="130">
        <f>'Personnel&amp;Benefits'!O322</f>
        <v>0</v>
      </c>
      <c r="P58" s="129">
        <f>'Personnel&amp;Benefits'!P322</f>
        <v>0</v>
      </c>
      <c r="Q58" s="130">
        <f>'Personnel&amp;Benefits'!Q322</f>
        <v>0</v>
      </c>
      <c r="R58" s="128">
        <f t="shared" si="6"/>
        <v>0</v>
      </c>
      <c r="S58" s="127">
        <f t="shared" si="7"/>
        <v>0</v>
      </c>
    </row>
    <row r="59" spans="1:19" s="72" customFormat="1" ht="12.75">
      <c r="A59" s="16"/>
      <c r="B59" s="66"/>
      <c r="C59" s="66"/>
      <c r="D59" s="66"/>
      <c r="E59" s="66"/>
      <c r="F59" s="212" t="s">
        <v>182</v>
      </c>
      <c r="G59" s="212"/>
      <c r="H59" s="129">
        <f>'Personnel&amp;Benefits'!H327</f>
        <v>0</v>
      </c>
      <c r="I59" s="130">
        <f>'Personnel&amp;Benefits'!I327</f>
        <v>0</v>
      </c>
      <c r="J59" s="129">
        <f>'Personnel&amp;Benefits'!J327</f>
        <v>0</v>
      </c>
      <c r="K59" s="130">
        <f>'Personnel&amp;Benefits'!K327</f>
        <v>0</v>
      </c>
      <c r="L59" s="129">
        <f>'Personnel&amp;Benefits'!L327</f>
        <v>0</v>
      </c>
      <c r="M59" s="130">
        <f>'Personnel&amp;Benefits'!M327</f>
        <v>0</v>
      </c>
      <c r="N59" s="129">
        <f>'Personnel&amp;Benefits'!N327</f>
        <v>0</v>
      </c>
      <c r="O59" s="130">
        <f>'Personnel&amp;Benefits'!O327</f>
        <v>0</v>
      </c>
      <c r="P59" s="129">
        <f>'Personnel&amp;Benefits'!P327</f>
        <v>0</v>
      </c>
      <c r="Q59" s="130">
        <f>'Personnel&amp;Benefits'!Q327</f>
        <v>0</v>
      </c>
      <c r="R59" s="128">
        <f t="shared" si="6"/>
        <v>0</v>
      </c>
      <c r="S59" s="127">
        <f t="shared" si="7"/>
        <v>0</v>
      </c>
    </row>
    <row r="60" spans="1:19" s="72" customFormat="1" ht="12.75">
      <c r="A60" s="16">
        <f>'Personnel&amp;Benefits'!B335</f>
        <v>0</v>
      </c>
      <c r="B60" s="66">
        <f>'Personnel&amp;Benefits'!B336</f>
        <v>0</v>
      </c>
      <c r="C60" s="66"/>
      <c r="D60" s="66"/>
      <c r="E60" s="66"/>
      <c r="F60" s="212" t="s">
        <v>181</v>
      </c>
      <c r="G60" s="212"/>
      <c r="H60" s="129">
        <f>'Personnel&amp;Benefits'!H335</f>
        <v>0</v>
      </c>
      <c r="I60" s="130">
        <f>'Personnel&amp;Benefits'!I335</f>
        <v>0</v>
      </c>
      <c r="J60" s="129">
        <f>'Personnel&amp;Benefits'!J335</f>
        <v>0</v>
      </c>
      <c r="K60" s="130">
        <f>'Personnel&amp;Benefits'!K335</f>
        <v>0</v>
      </c>
      <c r="L60" s="129">
        <f>'Personnel&amp;Benefits'!L335</f>
        <v>0</v>
      </c>
      <c r="M60" s="130">
        <f>'Personnel&amp;Benefits'!M335</f>
        <v>0</v>
      </c>
      <c r="N60" s="129">
        <f>'Personnel&amp;Benefits'!N335</f>
        <v>0</v>
      </c>
      <c r="O60" s="130">
        <f>'Personnel&amp;Benefits'!O335</f>
        <v>0</v>
      </c>
      <c r="P60" s="129">
        <f>'Personnel&amp;Benefits'!P335</f>
        <v>0</v>
      </c>
      <c r="Q60" s="130">
        <f>'Personnel&amp;Benefits'!Q335</f>
        <v>0</v>
      </c>
      <c r="R60" s="128">
        <f t="shared" si="6"/>
        <v>0</v>
      </c>
      <c r="S60" s="127">
        <f t="shared" si="7"/>
        <v>0</v>
      </c>
    </row>
    <row r="61" spans="1:19" s="72" customFormat="1" ht="12.75">
      <c r="A61" s="16"/>
      <c r="B61" s="66"/>
      <c r="C61" s="66"/>
      <c r="D61" s="66"/>
      <c r="E61" s="66"/>
      <c r="F61" s="212" t="s">
        <v>182</v>
      </c>
      <c r="G61" s="212"/>
      <c r="H61" s="129">
        <f>'Personnel&amp;Benefits'!H340</f>
        <v>0</v>
      </c>
      <c r="I61" s="130">
        <f>'Personnel&amp;Benefits'!I340</f>
        <v>0</v>
      </c>
      <c r="J61" s="129">
        <f>'Personnel&amp;Benefits'!J340</f>
        <v>0</v>
      </c>
      <c r="K61" s="130">
        <f>'Personnel&amp;Benefits'!K340</f>
        <v>0</v>
      </c>
      <c r="L61" s="129">
        <f>'Personnel&amp;Benefits'!L340</f>
        <v>0</v>
      </c>
      <c r="M61" s="130">
        <f>'Personnel&amp;Benefits'!M340</f>
        <v>0</v>
      </c>
      <c r="N61" s="129">
        <f>'Personnel&amp;Benefits'!N340</f>
        <v>0</v>
      </c>
      <c r="O61" s="130">
        <f>'Personnel&amp;Benefits'!O340</f>
        <v>0</v>
      </c>
      <c r="P61" s="129">
        <f>'Personnel&amp;Benefits'!P340</f>
        <v>0</v>
      </c>
      <c r="Q61" s="130">
        <f>'Personnel&amp;Benefits'!Q340</f>
        <v>0</v>
      </c>
      <c r="R61" s="128">
        <f t="shared" si="6"/>
        <v>0</v>
      </c>
      <c r="S61" s="127">
        <f t="shared" si="7"/>
        <v>0</v>
      </c>
    </row>
    <row r="62" spans="1:19" s="72" customFormat="1" ht="12.75">
      <c r="A62" s="16">
        <f>'Personnel&amp;Benefits'!B348</f>
        <v>0</v>
      </c>
      <c r="B62" s="66">
        <f>'Personnel&amp;Benefits'!B349</f>
        <v>0</v>
      </c>
      <c r="C62" s="66"/>
      <c r="D62" s="66"/>
      <c r="E62" s="66"/>
      <c r="F62" s="212" t="s">
        <v>181</v>
      </c>
      <c r="G62" s="212"/>
      <c r="H62" s="129">
        <f>'Personnel&amp;Benefits'!H348</f>
        <v>0</v>
      </c>
      <c r="I62" s="130">
        <f>'Personnel&amp;Benefits'!I348</f>
        <v>0</v>
      </c>
      <c r="J62" s="129">
        <f>'Personnel&amp;Benefits'!J348</f>
        <v>0</v>
      </c>
      <c r="K62" s="130">
        <f>'Personnel&amp;Benefits'!K348</f>
        <v>0</v>
      </c>
      <c r="L62" s="129">
        <f>'Personnel&amp;Benefits'!L348</f>
        <v>0</v>
      </c>
      <c r="M62" s="130">
        <f>'Personnel&amp;Benefits'!M348</f>
        <v>0</v>
      </c>
      <c r="N62" s="129">
        <f>'Personnel&amp;Benefits'!N348</f>
        <v>0</v>
      </c>
      <c r="O62" s="130">
        <f>'Personnel&amp;Benefits'!O348</f>
        <v>0</v>
      </c>
      <c r="P62" s="129">
        <f>'Personnel&amp;Benefits'!P348</f>
        <v>0</v>
      </c>
      <c r="Q62" s="130">
        <f>'Personnel&amp;Benefits'!Q348</f>
        <v>0</v>
      </c>
      <c r="R62" s="128">
        <f t="shared" si="6"/>
        <v>0</v>
      </c>
      <c r="S62" s="127">
        <f t="shared" si="7"/>
        <v>0</v>
      </c>
    </row>
    <row r="63" spans="1:19" s="72" customFormat="1" ht="12.75">
      <c r="A63" s="16"/>
      <c r="B63" s="66"/>
      <c r="C63" s="66"/>
      <c r="D63" s="66"/>
      <c r="E63" s="66"/>
      <c r="F63" s="212" t="s">
        <v>182</v>
      </c>
      <c r="G63" s="212"/>
      <c r="H63" s="129">
        <f>'Personnel&amp;Benefits'!H353</f>
        <v>0</v>
      </c>
      <c r="I63" s="130">
        <f>'Personnel&amp;Benefits'!I353</f>
        <v>0</v>
      </c>
      <c r="J63" s="129">
        <f>'Personnel&amp;Benefits'!J353</f>
        <v>0</v>
      </c>
      <c r="K63" s="130">
        <f>'Personnel&amp;Benefits'!K353</f>
        <v>0</v>
      </c>
      <c r="L63" s="129">
        <f>'Personnel&amp;Benefits'!L353</f>
        <v>0</v>
      </c>
      <c r="M63" s="130">
        <f>'Personnel&amp;Benefits'!M353</f>
        <v>0</v>
      </c>
      <c r="N63" s="129">
        <f>'Personnel&amp;Benefits'!N353</f>
        <v>0</v>
      </c>
      <c r="O63" s="130">
        <f>'Personnel&amp;Benefits'!O353</f>
        <v>0</v>
      </c>
      <c r="P63" s="129">
        <f>'Personnel&amp;Benefits'!P353</f>
        <v>0</v>
      </c>
      <c r="Q63" s="130">
        <f>'Personnel&amp;Benefits'!Q353</f>
        <v>0</v>
      </c>
      <c r="R63" s="128">
        <f t="shared" si="6"/>
        <v>0</v>
      </c>
      <c r="S63" s="127">
        <f t="shared" si="7"/>
        <v>0</v>
      </c>
    </row>
    <row r="64" spans="1:19" s="72" customFormat="1" ht="12.75">
      <c r="A64" s="16"/>
      <c r="B64" s="66"/>
      <c r="C64" s="66"/>
      <c r="D64" s="66"/>
      <c r="E64" s="66"/>
      <c r="F64" s="137"/>
      <c r="G64" s="137"/>
      <c r="H64" s="129"/>
      <c r="I64" s="130"/>
      <c r="J64" s="129"/>
      <c r="K64" s="130"/>
      <c r="L64" s="129"/>
      <c r="M64" s="130"/>
      <c r="N64" s="129"/>
      <c r="O64" s="130"/>
      <c r="P64" s="129"/>
      <c r="Q64" s="130"/>
      <c r="R64" s="128"/>
      <c r="S64" s="127"/>
    </row>
    <row r="65" spans="1:19" s="54" customFormat="1" ht="12.75">
      <c r="A65" s="48" t="s">
        <v>148</v>
      </c>
      <c r="B65" s="67"/>
      <c r="C65" s="67"/>
      <c r="D65" s="67"/>
      <c r="E65" s="67"/>
      <c r="G65" s="65"/>
      <c r="H65" s="55"/>
      <c r="I65" s="91"/>
      <c r="J65" s="55"/>
      <c r="K65" s="91"/>
      <c r="L65" s="55"/>
      <c r="M65" s="91"/>
      <c r="N65" s="55"/>
      <c r="O65" s="91"/>
      <c r="P65" s="55"/>
      <c r="Q65" s="91"/>
      <c r="R65" s="55"/>
      <c r="S65" s="91"/>
    </row>
    <row r="66" spans="1:19" s="54" customFormat="1" ht="12.75">
      <c r="A66" s="16">
        <f>'Personnel&amp;Benefits'!B365</f>
        <v>0</v>
      </c>
      <c r="B66" s="66">
        <f>'Personnel&amp;Benefits'!B366</f>
        <v>0</v>
      </c>
      <c r="C66" s="66"/>
      <c r="D66" s="66"/>
      <c r="E66" s="66"/>
      <c r="G66" s="131" t="s">
        <v>184</v>
      </c>
      <c r="H66" s="132">
        <f>'Personnel&amp;Benefits'!H365</f>
        <v>0</v>
      </c>
      <c r="I66" s="134">
        <f>'Personnel&amp;Benefits'!I365</f>
        <v>0</v>
      </c>
      <c r="J66" s="132">
        <f>'Personnel&amp;Benefits'!J365</f>
        <v>0</v>
      </c>
      <c r="K66" s="134">
        <f>'Personnel&amp;Benefits'!K365</f>
        <v>0</v>
      </c>
      <c r="L66" s="132">
        <f>'Personnel&amp;Benefits'!L365</f>
        <v>0</v>
      </c>
      <c r="M66" s="134">
        <f>'Personnel&amp;Benefits'!M365</f>
        <v>0</v>
      </c>
      <c r="N66" s="132">
        <f>'Personnel&amp;Benefits'!N365</f>
        <v>0</v>
      </c>
      <c r="O66" s="134">
        <f>'Personnel&amp;Benefits'!O365</f>
        <v>0</v>
      </c>
      <c r="P66" s="132">
        <f>'Personnel&amp;Benefits'!P365</f>
        <v>0</v>
      </c>
      <c r="Q66" s="134">
        <f>'Personnel&amp;Benefits'!Q365</f>
        <v>0</v>
      </c>
      <c r="R66" s="133">
        <f aca="true" t="shared" si="8" ref="R66:S70">SUM(H66+J66+L66+N66+P66)</f>
        <v>0</v>
      </c>
      <c r="S66" s="134">
        <f t="shared" si="8"/>
        <v>0</v>
      </c>
    </row>
    <row r="67" spans="1:19" s="54" customFormat="1" ht="12.75">
      <c r="A67" s="16">
        <f>'Personnel&amp;Benefits'!B373</f>
        <v>0</v>
      </c>
      <c r="B67" s="66">
        <f>'Personnel&amp;Benefits'!B374</f>
        <v>0</v>
      </c>
      <c r="C67" s="66"/>
      <c r="D67" s="66"/>
      <c r="E67" s="66"/>
      <c r="G67" s="131" t="s">
        <v>184</v>
      </c>
      <c r="H67" s="132">
        <f>'Personnel&amp;Benefits'!H373</f>
        <v>0</v>
      </c>
      <c r="I67" s="134">
        <f>'Personnel&amp;Benefits'!I373</f>
        <v>0</v>
      </c>
      <c r="J67" s="132">
        <f>'Personnel&amp;Benefits'!J373</f>
        <v>0</v>
      </c>
      <c r="K67" s="134">
        <f>'Personnel&amp;Benefits'!K373</f>
        <v>0</v>
      </c>
      <c r="L67" s="132">
        <f>'Personnel&amp;Benefits'!L373</f>
        <v>0</v>
      </c>
      <c r="M67" s="134">
        <f>'Personnel&amp;Benefits'!M373</f>
        <v>0</v>
      </c>
      <c r="N67" s="132">
        <f>'Personnel&amp;Benefits'!N373</f>
        <v>0</v>
      </c>
      <c r="O67" s="134">
        <f>'Personnel&amp;Benefits'!O373</f>
        <v>0</v>
      </c>
      <c r="P67" s="132">
        <f>'Personnel&amp;Benefits'!P373</f>
        <v>0</v>
      </c>
      <c r="Q67" s="134">
        <f>'Personnel&amp;Benefits'!Q373</f>
        <v>0</v>
      </c>
      <c r="R67" s="133">
        <f t="shared" si="8"/>
        <v>0</v>
      </c>
      <c r="S67" s="134">
        <f t="shared" si="8"/>
        <v>0</v>
      </c>
    </row>
    <row r="68" spans="1:19" s="54" customFormat="1" ht="12.75">
      <c r="A68" s="16">
        <f>'Personnel&amp;Benefits'!B381</f>
        <v>0</v>
      </c>
      <c r="B68" s="66">
        <f>'Personnel&amp;Benefits'!B382</f>
        <v>0</v>
      </c>
      <c r="C68" s="66"/>
      <c r="D68" s="66"/>
      <c r="E68" s="66"/>
      <c r="G68" s="131" t="s">
        <v>184</v>
      </c>
      <c r="H68" s="132">
        <f>'Personnel&amp;Benefits'!H381</f>
        <v>0</v>
      </c>
      <c r="I68" s="134">
        <f>'Personnel&amp;Benefits'!I381</f>
        <v>0</v>
      </c>
      <c r="J68" s="132">
        <f>'Personnel&amp;Benefits'!J381</f>
        <v>0</v>
      </c>
      <c r="K68" s="134">
        <f>'Personnel&amp;Benefits'!K381</f>
        <v>0</v>
      </c>
      <c r="L68" s="132">
        <f>'Personnel&amp;Benefits'!L381</f>
        <v>0</v>
      </c>
      <c r="M68" s="134">
        <f>'Personnel&amp;Benefits'!M381</f>
        <v>0</v>
      </c>
      <c r="N68" s="132">
        <f>'Personnel&amp;Benefits'!N381</f>
        <v>0</v>
      </c>
      <c r="O68" s="134">
        <f>'Personnel&amp;Benefits'!O381</f>
        <v>0</v>
      </c>
      <c r="P68" s="132">
        <f>'Personnel&amp;Benefits'!P381</f>
        <v>0</v>
      </c>
      <c r="Q68" s="134">
        <f>'Personnel&amp;Benefits'!Q381</f>
        <v>0</v>
      </c>
      <c r="R68" s="133">
        <f t="shared" si="8"/>
        <v>0</v>
      </c>
      <c r="S68" s="134">
        <f t="shared" si="8"/>
        <v>0</v>
      </c>
    </row>
    <row r="69" spans="1:19" s="54" customFormat="1" ht="12.75">
      <c r="A69" s="16">
        <f>'Personnel&amp;Benefits'!B389</f>
        <v>0</v>
      </c>
      <c r="B69" s="66">
        <f>'Personnel&amp;Benefits'!B390</f>
        <v>0</v>
      </c>
      <c r="C69" s="66"/>
      <c r="D69" s="66"/>
      <c r="E69" s="66"/>
      <c r="G69" s="131" t="s">
        <v>184</v>
      </c>
      <c r="H69" s="132">
        <f>'Personnel&amp;Benefits'!H389</f>
        <v>0</v>
      </c>
      <c r="I69" s="134">
        <f>'Personnel&amp;Benefits'!I389</f>
        <v>0</v>
      </c>
      <c r="J69" s="132">
        <f>'Personnel&amp;Benefits'!J389</f>
        <v>0</v>
      </c>
      <c r="K69" s="134">
        <f>'Personnel&amp;Benefits'!K389</f>
        <v>0</v>
      </c>
      <c r="L69" s="132">
        <f>'Personnel&amp;Benefits'!L389</f>
        <v>0</v>
      </c>
      <c r="M69" s="134">
        <f>'Personnel&amp;Benefits'!M389</f>
        <v>0</v>
      </c>
      <c r="N69" s="132">
        <f>'Personnel&amp;Benefits'!N389</f>
        <v>0</v>
      </c>
      <c r="O69" s="134">
        <f>'Personnel&amp;Benefits'!O389</f>
        <v>0</v>
      </c>
      <c r="P69" s="132">
        <f>'Personnel&amp;Benefits'!P389</f>
        <v>0</v>
      </c>
      <c r="Q69" s="134">
        <f>'Personnel&amp;Benefits'!Q389</f>
        <v>0</v>
      </c>
      <c r="R69" s="133">
        <f t="shared" si="8"/>
        <v>0</v>
      </c>
      <c r="S69" s="134">
        <f t="shared" si="8"/>
        <v>0</v>
      </c>
    </row>
    <row r="70" spans="1:19" s="54" customFormat="1" ht="12.75">
      <c r="A70" s="16">
        <f>'Personnel&amp;Benefits'!B397</f>
        <v>0</v>
      </c>
      <c r="B70" s="66">
        <f>'Personnel&amp;Benefits'!B398</f>
        <v>0</v>
      </c>
      <c r="C70" s="66"/>
      <c r="D70" s="66"/>
      <c r="E70" s="66"/>
      <c r="G70" s="131" t="s">
        <v>184</v>
      </c>
      <c r="H70" s="132">
        <f>'Personnel&amp;Benefits'!H397</f>
        <v>0</v>
      </c>
      <c r="I70" s="134">
        <f>'Personnel&amp;Benefits'!I397</f>
        <v>0</v>
      </c>
      <c r="J70" s="132">
        <f>'Personnel&amp;Benefits'!J397</f>
        <v>0</v>
      </c>
      <c r="K70" s="134">
        <f>'Personnel&amp;Benefits'!K397</f>
        <v>0</v>
      </c>
      <c r="L70" s="132">
        <f>'Personnel&amp;Benefits'!L397</f>
        <v>0</v>
      </c>
      <c r="M70" s="134">
        <f>'Personnel&amp;Benefits'!M397</f>
        <v>0</v>
      </c>
      <c r="N70" s="132">
        <f>'Personnel&amp;Benefits'!N397</f>
        <v>0</v>
      </c>
      <c r="O70" s="134">
        <f>'Personnel&amp;Benefits'!O397</f>
        <v>0</v>
      </c>
      <c r="P70" s="132">
        <f>'Personnel&amp;Benefits'!P397</f>
        <v>0</v>
      </c>
      <c r="Q70" s="134">
        <f>'Personnel&amp;Benefits'!Q397</f>
        <v>0</v>
      </c>
      <c r="R70" s="133">
        <f t="shared" si="8"/>
        <v>0</v>
      </c>
      <c r="S70" s="134">
        <f t="shared" si="8"/>
        <v>0</v>
      </c>
    </row>
    <row r="71" spans="1:19" s="54" customFormat="1" ht="12.75">
      <c r="A71" s="16"/>
      <c r="B71" s="66"/>
      <c r="C71" s="66"/>
      <c r="D71" s="66"/>
      <c r="E71" s="66"/>
      <c r="G71" s="131"/>
      <c r="H71" s="132"/>
      <c r="I71" s="134"/>
      <c r="J71" s="132"/>
      <c r="K71" s="134"/>
      <c r="L71" s="132"/>
      <c r="M71" s="134"/>
      <c r="N71" s="132"/>
      <c r="O71" s="134"/>
      <c r="P71" s="132"/>
      <c r="Q71" s="134"/>
      <c r="R71" s="133"/>
      <c r="S71" s="134"/>
    </row>
    <row r="72" spans="1:19" s="54" customFormat="1" ht="12.75">
      <c r="A72" s="48" t="s">
        <v>149</v>
      </c>
      <c r="B72" s="67"/>
      <c r="C72" s="67"/>
      <c r="D72" s="67"/>
      <c r="E72" s="67"/>
      <c r="G72" s="65"/>
      <c r="H72" s="55"/>
      <c r="I72" s="91"/>
      <c r="J72" s="55"/>
      <c r="K72" s="91"/>
      <c r="L72" s="55"/>
      <c r="M72" s="91"/>
      <c r="N72" s="55"/>
      <c r="O72" s="91"/>
      <c r="P72" s="55"/>
      <c r="Q72" s="91"/>
      <c r="R72" s="55"/>
      <c r="S72" s="91"/>
    </row>
    <row r="73" spans="1:19" s="54" customFormat="1" ht="12.75">
      <c r="A73" s="16">
        <f>'Personnel&amp;Benefits'!B409</f>
        <v>0</v>
      </c>
      <c r="B73" s="66">
        <f>'Personnel&amp;Benefits'!B410</f>
        <v>0</v>
      </c>
      <c r="C73" s="66"/>
      <c r="D73" s="66"/>
      <c r="E73" s="66"/>
      <c r="G73" s="65"/>
      <c r="H73" s="126">
        <f>'Personnel&amp;Benefits'!H409</f>
        <v>0</v>
      </c>
      <c r="I73" s="127">
        <f>'Personnel&amp;Benefits'!I409</f>
        <v>0</v>
      </c>
      <c r="J73" s="126">
        <f>'Personnel&amp;Benefits'!J409</f>
        <v>0</v>
      </c>
      <c r="K73" s="127">
        <f>'Personnel&amp;Benefits'!K409</f>
        <v>0</v>
      </c>
      <c r="L73" s="126">
        <f>'Personnel&amp;Benefits'!L409</f>
        <v>0</v>
      </c>
      <c r="M73" s="127">
        <f>'Personnel&amp;Benefits'!M409</f>
        <v>0</v>
      </c>
      <c r="N73" s="126">
        <f>'Personnel&amp;Benefits'!N409</f>
        <v>0</v>
      </c>
      <c r="O73" s="127">
        <f>'Personnel&amp;Benefits'!O409</f>
        <v>0</v>
      </c>
      <c r="P73" s="126">
        <f>'Personnel&amp;Benefits'!P409</f>
        <v>0</v>
      </c>
      <c r="Q73" s="127">
        <f>'Personnel&amp;Benefits'!Q409</f>
        <v>0</v>
      </c>
      <c r="R73" s="128">
        <f>SUM(H73+J73+L73+N73+P73)</f>
        <v>0</v>
      </c>
      <c r="S73" s="127">
        <f>SUM(I73+K73+M73+O73+Q73)</f>
        <v>0</v>
      </c>
    </row>
    <row r="74" spans="1:19" s="54" customFormat="1" ht="12.75">
      <c r="A74" s="16">
        <f>'Personnel&amp;Benefits'!B417</f>
        <v>0</v>
      </c>
      <c r="B74" s="66">
        <f>'Personnel&amp;Benefits'!B418</f>
        <v>0</v>
      </c>
      <c r="C74" s="66"/>
      <c r="D74" s="66"/>
      <c r="E74" s="66"/>
      <c r="G74" s="65"/>
      <c r="H74" s="126">
        <f>'Personnel&amp;Benefits'!H417</f>
        <v>0</v>
      </c>
      <c r="I74" s="127">
        <f>'Personnel&amp;Benefits'!I417</f>
        <v>0</v>
      </c>
      <c r="J74" s="126">
        <f>'Personnel&amp;Benefits'!J417</f>
        <v>0</v>
      </c>
      <c r="K74" s="127">
        <f>'Personnel&amp;Benefits'!K417</f>
        <v>0</v>
      </c>
      <c r="L74" s="126">
        <f>'Personnel&amp;Benefits'!L417</f>
        <v>0</v>
      </c>
      <c r="M74" s="127">
        <f>'Personnel&amp;Benefits'!M417</f>
        <v>0</v>
      </c>
      <c r="N74" s="126">
        <f>'Personnel&amp;Benefits'!N417</f>
        <v>0</v>
      </c>
      <c r="O74" s="127">
        <f>'Personnel&amp;Benefits'!O417</f>
        <v>0</v>
      </c>
      <c r="P74" s="126">
        <f>'Personnel&amp;Benefits'!P417</f>
        <v>0</v>
      </c>
      <c r="Q74" s="127">
        <f>'Personnel&amp;Benefits'!Q417</f>
        <v>0</v>
      </c>
      <c r="R74" s="128">
        <f>SUM(H74+J74+L74+N74+P74)</f>
        <v>0</v>
      </c>
      <c r="S74" s="127">
        <f>SUM(I74+K74+M74+O74+Q74)</f>
        <v>0</v>
      </c>
    </row>
    <row r="75" spans="1:19" s="54" customFormat="1" ht="12.75">
      <c r="A75" s="3"/>
      <c r="B75" s="67"/>
      <c r="C75" s="67"/>
      <c r="D75" s="67"/>
      <c r="E75" s="67"/>
      <c r="G75" s="65"/>
      <c r="H75" s="55"/>
      <c r="I75" s="91"/>
      <c r="J75" s="55"/>
      <c r="K75" s="91"/>
      <c r="L75" s="55"/>
      <c r="M75" s="91"/>
      <c r="N75" s="55"/>
      <c r="O75" s="91"/>
      <c r="P75" s="55"/>
      <c r="Q75" s="91"/>
      <c r="R75" s="55"/>
      <c r="S75" s="91"/>
    </row>
  </sheetData>
  <sheetProtection/>
  <mergeCells count="53">
    <mergeCell ref="A1:R1"/>
    <mergeCell ref="A2:R2"/>
    <mergeCell ref="F5:Q5"/>
    <mergeCell ref="F6:Q6"/>
    <mergeCell ref="F7:Q7"/>
    <mergeCell ref="F8:Q8"/>
    <mergeCell ref="F43:G43"/>
    <mergeCell ref="F44:G44"/>
    <mergeCell ref="F45:G45"/>
    <mergeCell ref="F21:G21"/>
    <mergeCell ref="F22:G22"/>
    <mergeCell ref="F36:G36"/>
    <mergeCell ref="F37:G37"/>
    <mergeCell ref="F24:G24"/>
    <mergeCell ref="F25:G25"/>
    <mergeCell ref="F26:G26"/>
    <mergeCell ref="F30:G30"/>
    <mergeCell ref="F31:G31"/>
    <mergeCell ref="F32:G32"/>
    <mergeCell ref="F9:Q9"/>
    <mergeCell ref="F10:Q10"/>
    <mergeCell ref="A12:S12"/>
    <mergeCell ref="F18:G18"/>
    <mergeCell ref="F19:G19"/>
    <mergeCell ref="F20:G20"/>
    <mergeCell ref="F51:G51"/>
    <mergeCell ref="F52:G52"/>
    <mergeCell ref="F53:G53"/>
    <mergeCell ref="F38:G38"/>
    <mergeCell ref="F39:G39"/>
    <mergeCell ref="F23:G23"/>
    <mergeCell ref="F50:G50"/>
    <mergeCell ref="F27:G27"/>
    <mergeCell ref="F28:G28"/>
    <mergeCell ref="F29:G29"/>
    <mergeCell ref="F54:G54"/>
    <mergeCell ref="F55:G55"/>
    <mergeCell ref="F33:G33"/>
    <mergeCell ref="F46:G46"/>
    <mergeCell ref="F47:G47"/>
    <mergeCell ref="F48:G48"/>
    <mergeCell ref="F49:G49"/>
    <mergeCell ref="F40:G40"/>
    <mergeCell ref="F41:G41"/>
    <mergeCell ref="F42:G42"/>
    <mergeCell ref="F62:G62"/>
    <mergeCell ref="F63:G63"/>
    <mergeCell ref="F56:G56"/>
    <mergeCell ref="F57:G57"/>
    <mergeCell ref="F58:G58"/>
    <mergeCell ref="F59:G59"/>
    <mergeCell ref="F60:G60"/>
    <mergeCell ref="F61:G61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7"/>
  <sheetViews>
    <sheetView zoomScale="80" zoomScaleNormal="80" zoomScalePageLayoutView="0" workbookViewId="0" topLeftCell="A403">
      <selection activeCell="G21" sqref="G21"/>
    </sheetView>
  </sheetViews>
  <sheetFormatPr defaultColWidth="9.28125" defaultRowHeight="12.75"/>
  <cols>
    <col min="1" max="1" width="16.28125" style="1" customWidth="1"/>
    <col min="2" max="2" width="5.28125" style="1" customWidth="1"/>
    <col min="3" max="3" width="7.421875" style="1" customWidth="1"/>
    <col min="4" max="4" width="5.7109375" style="1" customWidth="1"/>
    <col min="5" max="5" width="8.28125" style="1" customWidth="1"/>
    <col min="6" max="6" width="14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192" t="s">
        <v>59</v>
      </c>
      <c r="B5" s="192"/>
      <c r="C5" s="192"/>
      <c r="D5" s="192"/>
      <c r="E5" s="184"/>
      <c r="F5" s="189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ht="15.75">
      <c r="A6" s="192" t="s">
        <v>60</v>
      </c>
      <c r="B6" s="192"/>
      <c r="C6" s="192"/>
      <c r="D6" s="192"/>
      <c r="E6" s="184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5.75">
      <c r="A7" s="192" t="s">
        <v>61</v>
      </c>
      <c r="B7" s="192"/>
      <c r="C7" s="192"/>
      <c r="D7" s="192"/>
      <c r="E7" s="184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5.75">
      <c r="A8" s="192" t="s">
        <v>84</v>
      </c>
      <c r="B8" s="192"/>
      <c r="C8" s="192"/>
      <c r="D8" s="192"/>
      <c r="E8" s="184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5.75">
      <c r="A9" s="192" t="s">
        <v>85</v>
      </c>
      <c r="B9" s="192"/>
      <c r="C9" s="192"/>
      <c r="D9" s="192"/>
      <c r="E9" s="184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</row>
    <row r="10" spans="1:17" ht="15.75">
      <c r="A10" s="192" t="s">
        <v>86</v>
      </c>
      <c r="B10" s="192"/>
      <c r="C10" s="192"/>
      <c r="D10" s="192"/>
      <c r="E10" s="184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s="117" customFormat="1" ht="25.5">
      <c r="A12" s="116"/>
      <c r="B12" s="116"/>
      <c r="C12" s="116"/>
      <c r="D12" s="116"/>
      <c r="E12" s="116"/>
      <c r="G12" s="53" t="s">
        <v>9</v>
      </c>
      <c r="H12" s="53" t="s">
        <v>0</v>
      </c>
      <c r="I12" s="89" t="s">
        <v>159</v>
      </c>
      <c r="J12" s="53" t="s">
        <v>6</v>
      </c>
      <c r="K12" s="89" t="s">
        <v>160</v>
      </c>
      <c r="L12" s="53" t="s">
        <v>7</v>
      </c>
      <c r="M12" s="89" t="s">
        <v>161</v>
      </c>
      <c r="N12" s="53" t="s">
        <v>12</v>
      </c>
      <c r="O12" s="89" t="s">
        <v>162</v>
      </c>
      <c r="P12" s="53" t="s">
        <v>13</v>
      </c>
      <c r="Q12" s="89" t="s">
        <v>163</v>
      </c>
      <c r="R12" s="53" t="s">
        <v>71</v>
      </c>
      <c r="S12" s="89" t="s">
        <v>164</v>
      </c>
    </row>
    <row r="13" spans="1:19" ht="15.75">
      <c r="A13" s="193" t="s">
        <v>62</v>
      </c>
      <c r="B13" s="193"/>
      <c r="C13" s="193"/>
      <c r="D13" s="193"/>
      <c r="E13" s="193"/>
      <c r="G13" s="4"/>
      <c r="H13" s="113"/>
      <c r="I13" s="95"/>
      <c r="J13" s="4"/>
      <c r="K13" s="95"/>
      <c r="L13" s="4"/>
      <c r="M13" s="95"/>
      <c r="N13" s="4"/>
      <c r="O13" s="95"/>
      <c r="P13" s="4"/>
      <c r="Q13" s="95"/>
      <c r="R13" s="4"/>
      <c r="S13" s="90"/>
    </row>
    <row r="14" spans="1:19" ht="12.75">
      <c r="A14" s="40"/>
      <c r="B14" s="40"/>
      <c r="C14" s="40"/>
      <c r="D14" s="40"/>
      <c r="E14" s="40"/>
      <c r="F14" s="37"/>
      <c r="G14" s="37"/>
      <c r="H14" s="39"/>
      <c r="I14" s="91"/>
      <c r="J14" s="37"/>
      <c r="K14" s="90"/>
      <c r="L14" s="37"/>
      <c r="M14" s="90"/>
      <c r="N14" s="37"/>
      <c r="O14" s="90"/>
      <c r="P14" s="37"/>
      <c r="Q14" s="90"/>
      <c r="R14" s="37"/>
      <c r="S14" s="90"/>
    </row>
    <row r="15" spans="1:19" ht="12.75">
      <c r="A15" s="50" t="s">
        <v>63</v>
      </c>
      <c r="B15" s="173"/>
      <c r="C15" s="173"/>
      <c r="D15" s="173"/>
      <c r="E15" s="173"/>
      <c r="F15" s="176" t="s">
        <v>68</v>
      </c>
      <c r="G15" s="177"/>
      <c r="H15" s="140"/>
      <c r="I15" s="106"/>
      <c r="J15" s="88"/>
      <c r="K15" s="106"/>
      <c r="L15" s="88"/>
      <c r="M15" s="106"/>
      <c r="N15" s="88"/>
      <c r="O15" s="106"/>
      <c r="P15" s="88"/>
      <c r="Q15" s="106"/>
      <c r="S15" s="90"/>
    </row>
    <row r="16" spans="1:19" ht="12.75">
      <c r="A16" s="50" t="s">
        <v>64</v>
      </c>
      <c r="B16" s="173"/>
      <c r="C16" s="173"/>
      <c r="D16" s="173"/>
      <c r="E16" s="173"/>
      <c r="F16" s="179" t="s">
        <v>29</v>
      </c>
      <c r="G16" s="180"/>
      <c r="H16" s="23">
        <f>(G17*1)</f>
        <v>0</v>
      </c>
      <c r="I16" s="97">
        <f>H16</f>
        <v>0</v>
      </c>
      <c r="J16" s="23">
        <f>(H16*1.03)</f>
        <v>0</v>
      </c>
      <c r="K16" s="97">
        <f>J16</f>
        <v>0</v>
      </c>
      <c r="L16" s="23">
        <f>(J16*1.03)</f>
        <v>0</v>
      </c>
      <c r="M16" s="97">
        <f>L16</f>
        <v>0</v>
      </c>
      <c r="N16" s="23">
        <f>(L16*1.03)</f>
        <v>0</v>
      </c>
      <c r="O16" s="97">
        <f>N16</f>
        <v>0</v>
      </c>
      <c r="P16" s="23">
        <f>(N16*1.03)</f>
        <v>0</v>
      </c>
      <c r="Q16" s="97">
        <f>P16</f>
        <v>0</v>
      </c>
      <c r="S16" s="90"/>
    </row>
    <row r="17" spans="1:19" ht="12.75">
      <c r="A17" s="51" t="s">
        <v>65</v>
      </c>
      <c r="B17" s="181"/>
      <c r="C17" s="181"/>
      <c r="D17" s="181"/>
      <c r="E17" s="181"/>
      <c r="F17" s="7" t="s">
        <v>30</v>
      </c>
      <c r="G17" s="24"/>
      <c r="H17" s="2">
        <f aca="true" t="shared" si="0" ref="H17:Q17">(H16*H15)</f>
        <v>0</v>
      </c>
      <c r="I17" s="91">
        <f t="shared" si="0"/>
        <v>0</v>
      </c>
      <c r="J17" s="2">
        <f t="shared" si="0"/>
        <v>0</v>
      </c>
      <c r="K17" s="91">
        <f t="shared" si="0"/>
        <v>0</v>
      </c>
      <c r="L17" s="2">
        <f t="shared" si="0"/>
        <v>0</v>
      </c>
      <c r="M17" s="91">
        <f t="shared" si="0"/>
        <v>0</v>
      </c>
      <c r="N17" s="2">
        <f t="shared" si="0"/>
        <v>0</v>
      </c>
      <c r="O17" s="91">
        <f t="shared" si="0"/>
        <v>0</v>
      </c>
      <c r="P17" s="2">
        <f t="shared" si="0"/>
        <v>0</v>
      </c>
      <c r="Q17" s="91">
        <f t="shared" si="0"/>
        <v>0</v>
      </c>
      <c r="R17" s="2">
        <f>SUM(H17+J17+L17+N17+P17)</f>
        <v>0</v>
      </c>
      <c r="S17" s="91">
        <f>SUM(I17+K17+M17+O17+Q17)</f>
        <v>0</v>
      </c>
    </row>
    <row r="18" spans="1:19" ht="12.75">
      <c r="A18" s="50" t="s">
        <v>66</v>
      </c>
      <c r="B18" s="173"/>
      <c r="C18" s="173"/>
      <c r="D18" s="173"/>
      <c r="E18" s="173"/>
      <c r="F18" s="1" t="s">
        <v>8</v>
      </c>
      <c r="G18" s="21"/>
      <c r="H18" s="2">
        <f>IF($G18&gt;=300,($G18+100)*H15,0)</f>
        <v>0</v>
      </c>
      <c r="I18" s="91">
        <f>IF($G18&gt;=300,($G18+100)*I15,0)</f>
        <v>0</v>
      </c>
      <c r="J18" s="2">
        <f>IF($G18&gt;=300,($G18+200)*J15,0)</f>
        <v>0</v>
      </c>
      <c r="K18" s="91">
        <f>IF($G18&gt;=300,($G18+200)*K15,0)</f>
        <v>0</v>
      </c>
      <c r="L18" s="2">
        <f>IF($G18&gt;=300,($G18+300)*L15,0)</f>
        <v>0</v>
      </c>
      <c r="M18" s="91">
        <f>IF($G18&gt;=300,($G18+300)*M15,0)</f>
        <v>0</v>
      </c>
      <c r="N18" s="2">
        <f>IF($G18&gt;=300,($G18+400)*N15,0)</f>
        <v>0</v>
      </c>
      <c r="O18" s="91">
        <f>IF($G18&gt;=300,($G18+400)*O15,0)</f>
        <v>0</v>
      </c>
      <c r="P18" s="2">
        <f>IF($G18&gt;=300,($G18+500)*P15,0)</f>
        <v>0</v>
      </c>
      <c r="Q18" s="91">
        <f>IF($G18&gt;=300,($G18+500)*Q15,0)</f>
        <v>0</v>
      </c>
      <c r="R18" s="2">
        <f>SUM(H18+J18+L18+N18+P18)</f>
        <v>0</v>
      </c>
      <c r="S18" s="91">
        <f>SUM(I18+K18+M18+O18+Q18)</f>
        <v>0</v>
      </c>
    </row>
    <row r="19" spans="1:19" ht="12.75">
      <c r="A19" s="50" t="s">
        <v>67</v>
      </c>
      <c r="B19" s="173"/>
      <c r="C19" s="173"/>
      <c r="D19" s="173"/>
      <c r="E19" s="173"/>
      <c r="F19" s="12" t="s">
        <v>14</v>
      </c>
      <c r="G19" s="13"/>
      <c r="H19" s="14">
        <f aca="true" t="shared" si="1" ref="H19:S19">SUM(H17:H18)</f>
        <v>0</v>
      </c>
      <c r="I19" s="92">
        <f t="shared" si="1"/>
        <v>0</v>
      </c>
      <c r="J19" s="14">
        <f t="shared" si="1"/>
        <v>0</v>
      </c>
      <c r="K19" s="92">
        <f t="shared" si="1"/>
        <v>0</v>
      </c>
      <c r="L19" s="14">
        <f t="shared" si="1"/>
        <v>0</v>
      </c>
      <c r="M19" s="92">
        <f t="shared" si="1"/>
        <v>0</v>
      </c>
      <c r="N19" s="14">
        <f t="shared" si="1"/>
        <v>0</v>
      </c>
      <c r="O19" s="92">
        <f t="shared" si="1"/>
        <v>0</v>
      </c>
      <c r="P19" s="14">
        <f t="shared" si="1"/>
        <v>0</v>
      </c>
      <c r="Q19" s="92">
        <f t="shared" si="1"/>
        <v>0</v>
      </c>
      <c r="R19" s="14">
        <f t="shared" si="1"/>
        <v>0</v>
      </c>
      <c r="S19" s="92">
        <f t="shared" si="1"/>
        <v>0</v>
      </c>
    </row>
    <row r="20" spans="1:19" ht="12.75">
      <c r="A20" s="52" t="s">
        <v>70</v>
      </c>
      <c r="B20" s="125"/>
      <c r="C20" s="121" t="s">
        <v>179</v>
      </c>
      <c r="D20" s="125"/>
      <c r="E20" s="121" t="s">
        <v>178</v>
      </c>
      <c r="F20" s="1" t="s">
        <v>1</v>
      </c>
      <c r="G20" s="6">
        <v>0.23</v>
      </c>
      <c r="H20" s="2">
        <f aca="true" t="shared" si="2" ref="H20:Q20">(H17+H18)*$G20</f>
        <v>0</v>
      </c>
      <c r="I20" s="91">
        <f t="shared" si="2"/>
        <v>0</v>
      </c>
      <c r="J20" s="2">
        <f t="shared" si="2"/>
        <v>0</v>
      </c>
      <c r="K20" s="91">
        <f t="shared" si="2"/>
        <v>0</v>
      </c>
      <c r="L20" s="2">
        <f t="shared" si="2"/>
        <v>0</v>
      </c>
      <c r="M20" s="91">
        <f t="shared" si="2"/>
        <v>0</v>
      </c>
      <c r="N20" s="2">
        <f t="shared" si="2"/>
        <v>0</v>
      </c>
      <c r="O20" s="91">
        <f t="shared" si="2"/>
        <v>0</v>
      </c>
      <c r="P20" s="2">
        <f t="shared" si="2"/>
        <v>0</v>
      </c>
      <c r="Q20" s="91">
        <f t="shared" si="2"/>
        <v>0</v>
      </c>
      <c r="R20" s="2">
        <f>SUM(H20+J20+L20+N20+P20)</f>
        <v>0</v>
      </c>
      <c r="S20" s="91">
        <f>SUM(I20+K20+M20+O20+Q20)</f>
        <v>0</v>
      </c>
    </row>
    <row r="21" spans="1:19" ht="12.75">
      <c r="A21" s="52" t="s">
        <v>69</v>
      </c>
      <c r="B21" s="125"/>
      <c r="C21" s="121" t="s">
        <v>180</v>
      </c>
      <c r="D21" s="125"/>
      <c r="E21" s="121" t="s">
        <v>178</v>
      </c>
      <c r="F21" s="1" t="s">
        <v>2</v>
      </c>
      <c r="G21" s="2">
        <v>17412</v>
      </c>
      <c r="H21" s="2">
        <f>($G21*1.1*H15)</f>
        <v>0</v>
      </c>
      <c r="I21" s="91">
        <f>($G21*1.1*I15)</f>
        <v>0</v>
      </c>
      <c r="J21" s="2">
        <f>($G21*1.1*1.1*J15)</f>
        <v>0</v>
      </c>
      <c r="K21" s="91">
        <f>($G21*1.1*1.1*K15)</f>
        <v>0</v>
      </c>
      <c r="L21" s="2">
        <f>($G21*1.1*1.1*1.1*L15)</f>
        <v>0</v>
      </c>
      <c r="M21" s="91">
        <f>($G21*1.1*1.1*1.1*M15)</f>
        <v>0</v>
      </c>
      <c r="N21" s="2">
        <f>($G21*1.1*1.1*1.1*1.1*N15)</f>
        <v>0</v>
      </c>
      <c r="O21" s="91">
        <f>($G21*1.1*1.1*1.1*1.1*O15)</f>
        <v>0</v>
      </c>
      <c r="P21" s="2">
        <f>($G21*1.1*1.1*1.1*1.1*1.1*P15)</f>
        <v>0</v>
      </c>
      <c r="Q21" s="91">
        <f>($G21*1.1*1.1*1.1*1.1*1.1*Q15)</f>
        <v>0</v>
      </c>
      <c r="R21" s="2">
        <f>SUM(H21+J21+L21+N21+P21)</f>
        <v>0</v>
      </c>
      <c r="S21" s="91">
        <f>SUM(I21+K21+M21+O21+Q21)</f>
        <v>0</v>
      </c>
    </row>
    <row r="22" spans="1:19" ht="12.75">
      <c r="A22" s="52"/>
      <c r="B22" s="52"/>
      <c r="C22" s="52"/>
      <c r="D22" s="52"/>
      <c r="E22" s="44"/>
      <c r="F22" s="12" t="s">
        <v>15</v>
      </c>
      <c r="G22" s="13"/>
      <c r="H22" s="14">
        <f aca="true" t="shared" si="3" ref="H22:S22">SUM(H20:H21)</f>
        <v>0</v>
      </c>
      <c r="I22" s="92">
        <f>SUM(I20:I21)</f>
        <v>0</v>
      </c>
      <c r="J22" s="14">
        <f t="shared" si="3"/>
        <v>0</v>
      </c>
      <c r="K22" s="92">
        <f>SUM(K20:K21)</f>
        <v>0</v>
      </c>
      <c r="L22" s="14">
        <f t="shared" si="3"/>
        <v>0</v>
      </c>
      <c r="M22" s="92">
        <f>SUM(M20:M21)</f>
        <v>0</v>
      </c>
      <c r="N22" s="14">
        <f t="shared" si="3"/>
        <v>0</v>
      </c>
      <c r="O22" s="92">
        <f>SUM(O20:O21)</f>
        <v>0</v>
      </c>
      <c r="P22" s="14">
        <f t="shared" si="3"/>
        <v>0</v>
      </c>
      <c r="Q22" s="92">
        <f>SUM(Q20:Q21)</f>
        <v>0</v>
      </c>
      <c r="R22" s="14">
        <f t="shared" si="3"/>
        <v>0</v>
      </c>
      <c r="S22" s="92">
        <f t="shared" si="3"/>
        <v>0</v>
      </c>
    </row>
    <row r="23" spans="1:19" ht="12.75">
      <c r="A23" s="178" t="s">
        <v>27</v>
      </c>
      <c r="B23" s="178"/>
      <c r="C23" s="178"/>
      <c r="D23" s="178"/>
      <c r="E23" s="178"/>
      <c r="F23" s="156"/>
      <c r="H23" s="8">
        <f aca="true" t="shared" si="4" ref="H23:S23">(H19+H22)</f>
        <v>0</v>
      </c>
      <c r="I23" s="93">
        <f>(I19+I22)</f>
        <v>0</v>
      </c>
      <c r="J23" s="8">
        <f t="shared" si="4"/>
        <v>0</v>
      </c>
      <c r="K23" s="93">
        <f>(K19+K22)</f>
        <v>0</v>
      </c>
      <c r="L23" s="8">
        <f t="shared" si="4"/>
        <v>0</v>
      </c>
      <c r="M23" s="93">
        <f>(M19+M22)</f>
        <v>0</v>
      </c>
      <c r="N23" s="8">
        <f t="shared" si="4"/>
        <v>0</v>
      </c>
      <c r="O23" s="93">
        <f>(O19+O22)</f>
        <v>0</v>
      </c>
      <c r="P23" s="8">
        <f t="shared" si="4"/>
        <v>0</v>
      </c>
      <c r="Q23" s="93">
        <f>(Q19+Q22)</f>
        <v>0</v>
      </c>
      <c r="R23" s="8">
        <f t="shared" si="4"/>
        <v>0</v>
      </c>
      <c r="S23" s="93">
        <f t="shared" si="4"/>
        <v>0</v>
      </c>
    </row>
    <row r="24" spans="1:19" ht="12.75">
      <c r="A24" s="40"/>
      <c r="B24" s="40"/>
      <c r="C24" s="40"/>
      <c r="D24" s="40"/>
      <c r="E24" s="40"/>
      <c r="F24" s="37"/>
      <c r="G24" s="37"/>
      <c r="H24" s="39"/>
      <c r="I24" s="91"/>
      <c r="J24" s="37"/>
      <c r="K24" s="90"/>
      <c r="L24" s="37"/>
      <c r="M24" s="90"/>
      <c r="N24" s="37"/>
      <c r="O24" s="90"/>
      <c r="P24" s="37"/>
      <c r="Q24" s="90"/>
      <c r="R24" s="37"/>
      <c r="S24" s="90"/>
    </row>
    <row r="25" spans="1:19" ht="12.75">
      <c r="A25" s="50" t="s">
        <v>63</v>
      </c>
      <c r="B25" s="173"/>
      <c r="C25" s="173"/>
      <c r="D25" s="173"/>
      <c r="E25" s="173"/>
      <c r="F25" s="176" t="s">
        <v>68</v>
      </c>
      <c r="G25" s="177"/>
      <c r="H25" s="88"/>
      <c r="I25" s="106"/>
      <c r="J25" s="88"/>
      <c r="K25" s="106"/>
      <c r="L25" s="88"/>
      <c r="M25" s="106"/>
      <c r="N25" s="88"/>
      <c r="O25" s="106"/>
      <c r="P25" s="88"/>
      <c r="Q25" s="106"/>
      <c r="S25" s="90"/>
    </row>
    <row r="26" spans="1:19" ht="12.75">
      <c r="A26" s="50" t="s">
        <v>64</v>
      </c>
      <c r="B26" s="173"/>
      <c r="C26" s="173"/>
      <c r="D26" s="173"/>
      <c r="E26" s="173"/>
      <c r="F26" s="179" t="s">
        <v>29</v>
      </c>
      <c r="G26" s="180"/>
      <c r="H26" s="23">
        <f>(G27*1.03)</f>
        <v>0</v>
      </c>
      <c r="I26" s="97">
        <f>H26</f>
        <v>0</v>
      </c>
      <c r="J26" s="23">
        <f>(H26*1.03)</f>
        <v>0</v>
      </c>
      <c r="K26" s="97">
        <f>J26</f>
        <v>0</v>
      </c>
      <c r="L26" s="23">
        <f>(J26*1.03)</f>
        <v>0</v>
      </c>
      <c r="M26" s="97">
        <f>L26</f>
        <v>0</v>
      </c>
      <c r="N26" s="23">
        <f>(L26*1.03)</f>
        <v>0</v>
      </c>
      <c r="O26" s="97">
        <f>N26</f>
        <v>0</v>
      </c>
      <c r="P26" s="23">
        <f>(N26*1.03)</f>
        <v>0</v>
      </c>
      <c r="Q26" s="97">
        <f>P26</f>
        <v>0</v>
      </c>
      <c r="S26" s="90"/>
    </row>
    <row r="27" spans="1:19" ht="12.75">
      <c r="A27" s="51" t="s">
        <v>65</v>
      </c>
      <c r="B27" s="181"/>
      <c r="C27" s="181"/>
      <c r="D27" s="181"/>
      <c r="E27" s="181"/>
      <c r="F27" s="7" t="s">
        <v>30</v>
      </c>
      <c r="G27" s="24"/>
      <c r="H27" s="2">
        <f aca="true" t="shared" si="5" ref="H27:Q27">(H26*H25)</f>
        <v>0</v>
      </c>
      <c r="I27" s="91">
        <f t="shared" si="5"/>
        <v>0</v>
      </c>
      <c r="J27" s="2">
        <f t="shared" si="5"/>
        <v>0</v>
      </c>
      <c r="K27" s="91">
        <f t="shared" si="5"/>
        <v>0</v>
      </c>
      <c r="L27" s="2">
        <f t="shared" si="5"/>
        <v>0</v>
      </c>
      <c r="M27" s="91">
        <f t="shared" si="5"/>
        <v>0</v>
      </c>
      <c r="N27" s="2">
        <f t="shared" si="5"/>
        <v>0</v>
      </c>
      <c r="O27" s="91">
        <f t="shared" si="5"/>
        <v>0</v>
      </c>
      <c r="P27" s="2">
        <f t="shared" si="5"/>
        <v>0</v>
      </c>
      <c r="Q27" s="91">
        <f t="shared" si="5"/>
        <v>0</v>
      </c>
      <c r="R27" s="2">
        <f>SUM(H27+J27+L27+N27+P27)</f>
        <v>0</v>
      </c>
      <c r="S27" s="91">
        <f>SUM(I27+K27+M27+O27+Q27)</f>
        <v>0</v>
      </c>
    </row>
    <row r="28" spans="1:19" ht="12.75">
      <c r="A28" s="50" t="s">
        <v>66</v>
      </c>
      <c r="B28" s="173"/>
      <c r="C28" s="173"/>
      <c r="D28" s="173"/>
      <c r="E28" s="173"/>
      <c r="F28" s="1" t="s">
        <v>8</v>
      </c>
      <c r="G28" s="21"/>
      <c r="H28" s="2">
        <f>IF($G28&gt;=300,($G28+100)*H25,0)</f>
        <v>0</v>
      </c>
      <c r="I28" s="91">
        <f>IF($G28&gt;=300,($G28+100)*I25,0)</f>
        <v>0</v>
      </c>
      <c r="J28" s="2">
        <f>IF($G28&gt;=300,($G28+200)*J25,0)</f>
        <v>0</v>
      </c>
      <c r="K28" s="91">
        <f>IF($G28&gt;=300,($G28+200)*K25,0)</f>
        <v>0</v>
      </c>
      <c r="L28" s="2">
        <f>IF($G28&gt;=300,($G28+300)*L25,0)</f>
        <v>0</v>
      </c>
      <c r="M28" s="91">
        <f>IF($G28&gt;=300,($G28+300)*M25,0)</f>
        <v>0</v>
      </c>
      <c r="N28" s="2">
        <f>IF($G28&gt;=300,($G28+400)*N25,0)</f>
        <v>0</v>
      </c>
      <c r="O28" s="91">
        <f>IF($G28&gt;=300,($G28+400)*O25,0)</f>
        <v>0</v>
      </c>
      <c r="P28" s="2">
        <f>IF($G28&gt;=300,($G28+500)*P25,0)</f>
        <v>0</v>
      </c>
      <c r="Q28" s="91">
        <f>IF($G28&gt;=300,($G28+500)*Q25,0)</f>
        <v>0</v>
      </c>
      <c r="R28" s="2">
        <f>SUM(H28+J28+L28+N28+P28)</f>
        <v>0</v>
      </c>
      <c r="S28" s="91">
        <f>SUM(I28+K28+M28+O28+Q28)</f>
        <v>0</v>
      </c>
    </row>
    <row r="29" spans="1:19" ht="12.75">
      <c r="A29" s="50" t="s">
        <v>67</v>
      </c>
      <c r="B29" s="173"/>
      <c r="C29" s="173"/>
      <c r="D29" s="173"/>
      <c r="E29" s="173"/>
      <c r="F29" s="12" t="s">
        <v>14</v>
      </c>
      <c r="G29" s="13"/>
      <c r="H29" s="14">
        <f aca="true" t="shared" si="6" ref="H29:S29">SUM(H27:H28)</f>
        <v>0</v>
      </c>
      <c r="I29" s="92">
        <f t="shared" si="6"/>
        <v>0</v>
      </c>
      <c r="J29" s="14">
        <f t="shared" si="6"/>
        <v>0</v>
      </c>
      <c r="K29" s="92">
        <f t="shared" si="6"/>
        <v>0</v>
      </c>
      <c r="L29" s="14">
        <f t="shared" si="6"/>
        <v>0</v>
      </c>
      <c r="M29" s="92">
        <f t="shared" si="6"/>
        <v>0</v>
      </c>
      <c r="N29" s="14">
        <f t="shared" si="6"/>
        <v>0</v>
      </c>
      <c r="O29" s="92">
        <f t="shared" si="6"/>
        <v>0</v>
      </c>
      <c r="P29" s="14">
        <f t="shared" si="6"/>
        <v>0</v>
      </c>
      <c r="Q29" s="92">
        <f t="shared" si="6"/>
        <v>0</v>
      </c>
      <c r="R29" s="14">
        <f t="shared" si="6"/>
        <v>0</v>
      </c>
      <c r="S29" s="92">
        <f t="shared" si="6"/>
        <v>0</v>
      </c>
    </row>
    <row r="30" spans="1:19" ht="12.75">
      <c r="A30" s="52" t="s">
        <v>70</v>
      </c>
      <c r="B30" s="125"/>
      <c r="C30" s="121" t="s">
        <v>179</v>
      </c>
      <c r="D30" s="125"/>
      <c r="E30" s="121" t="s">
        <v>178</v>
      </c>
      <c r="F30" s="1" t="s">
        <v>1</v>
      </c>
      <c r="G30" s="6">
        <v>0.23</v>
      </c>
      <c r="H30" s="2">
        <f aca="true" t="shared" si="7" ref="H30:Q30">(H27+H28)*$G30</f>
        <v>0</v>
      </c>
      <c r="I30" s="91">
        <f t="shared" si="7"/>
        <v>0</v>
      </c>
      <c r="J30" s="2">
        <f t="shared" si="7"/>
        <v>0</v>
      </c>
      <c r="K30" s="91">
        <f t="shared" si="7"/>
        <v>0</v>
      </c>
      <c r="L30" s="2">
        <f t="shared" si="7"/>
        <v>0</v>
      </c>
      <c r="M30" s="91">
        <f t="shared" si="7"/>
        <v>0</v>
      </c>
      <c r="N30" s="2">
        <f t="shared" si="7"/>
        <v>0</v>
      </c>
      <c r="O30" s="91">
        <f t="shared" si="7"/>
        <v>0</v>
      </c>
      <c r="P30" s="2">
        <f t="shared" si="7"/>
        <v>0</v>
      </c>
      <c r="Q30" s="91">
        <f t="shared" si="7"/>
        <v>0</v>
      </c>
      <c r="R30" s="2">
        <f>SUM(H30+J30+L30+N30+P30)</f>
        <v>0</v>
      </c>
      <c r="S30" s="91">
        <f>SUM(I30+K30+M30+O30+Q30)</f>
        <v>0</v>
      </c>
    </row>
    <row r="31" spans="1:19" ht="12.75">
      <c r="A31" s="52" t="s">
        <v>69</v>
      </c>
      <c r="B31" s="125"/>
      <c r="C31" s="121" t="s">
        <v>180</v>
      </c>
      <c r="D31" s="125"/>
      <c r="E31" s="121" t="s">
        <v>178</v>
      </c>
      <c r="F31" s="1" t="s">
        <v>2</v>
      </c>
      <c r="G31" s="2">
        <v>17412</v>
      </c>
      <c r="H31" s="2">
        <f>($G31*1.1*H25)</f>
        <v>0</v>
      </c>
      <c r="I31" s="91">
        <f>($G31*1.1*I25)</f>
        <v>0</v>
      </c>
      <c r="J31" s="2">
        <f>($G31*1.1*1.1*J25)</f>
        <v>0</v>
      </c>
      <c r="K31" s="91">
        <f>($G31*1.1*1.1*K25)</f>
        <v>0</v>
      </c>
      <c r="L31" s="2">
        <f>($G31*1.1*1.1*1.1*L25)</f>
        <v>0</v>
      </c>
      <c r="M31" s="91">
        <f>($G31*1.1*1.1*1.1*M25)</f>
        <v>0</v>
      </c>
      <c r="N31" s="2">
        <f>($G31*1.1*1.1*1.1*1.1*N25)</f>
        <v>0</v>
      </c>
      <c r="O31" s="91">
        <f>($G31*1.1*1.1*1.1*1.1*O25)</f>
        <v>0</v>
      </c>
      <c r="P31" s="2">
        <f>($G31*1.1*1.1*1.1*1.1*1.1*P25)</f>
        <v>0</v>
      </c>
      <c r="Q31" s="91">
        <f>($G31*1.1*1.1*1.1*1.1*1.1*Q25)</f>
        <v>0</v>
      </c>
      <c r="R31" s="2">
        <f>SUM(H31+J31+L31+N31+P31)</f>
        <v>0</v>
      </c>
      <c r="S31" s="91">
        <f>SUM(I31+K31+M31+O31+Q31)</f>
        <v>0</v>
      </c>
    </row>
    <row r="32" spans="1:19" ht="12.75">
      <c r="A32" s="52"/>
      <c r="B32" s="52"/>
      <c r="C32" s="52"/>
      <c r="D32" s="52"/>
      <c r="E32" s="44"/>
      <c r="F32" s="12" t="s">
        <v>15</v>
      </c>
      <c r="G32" s="13"/>
      <c r="H32" s="14">
        <f aca="true" t="shared" si="8" ref="H32:S32">SUM(H30:H31)</f>
        <v>0</v>
      </c>
      <c r="I32" s="92">
        <f t="shared" si="8"/>
        <v>0</v>
      </c>
      <c r="J32" s="14">
        <f t="shared" si="8"/>
        <v>0</v>
      </c>
      <c r="K32" s="92">
        <f t="shared" si="8"/>
        <v>0</v>
      </c>
      <c r="L32" s="14">
        <f t="shared" si="8"/>
        <v>0</v>
      </c>
      <c r="M32" s="92">
        <f t="shared" si="8"/>
        <v>0</v>
      </c>
      <c r="N32" s="14">
        <f t="shared" si="8"/>
        <v>0</v>
      </c>
      <c r="O32" s="92">
        <f t="shared" si="8"/>
        <v>0</v>
      </c>
      <c r="P32" s="14">
        <f t="shared" si="8"/>
        <v>0</v>
      </c>
      <c r="Q32" s="92">
        <f t="shared" si="8"/>
        <v>0</v>
      </c>
      <c r="R32" s="14">
        <f t="shared" si="8"/>
        <v>0</v>
      </c>
      <c r="S32" s="92">
        <f t="shared" si="8"/>
        <v>0</v>
      </c>
    </row>
    <row r="33" spans="1:19" ht="12.75">
      <c r="A33" s="178" t="s">
        <v>27</v>
      </c>
      <c r="B33" s="178"/>
      <c r="C33" s="178"/>
      <c r="D33" s="178"/>
      <c r="E33" s="178"/>
      <c r="F33" s="156"/>
      <c r="H33" s="8">
        <f aca="true" t="shared" si="9" ref="H33:S33">(H29+H32)</f>
        <v>0</v>
      </c>
      <c r="I33" s="93">
        <f t="shared" si="9"/>
        <v>0</v>
      </c>
      <c r="J33" s="8">
        <f t="shared" si="9"/>
        <v>0</v>
      </c>
      <c r="K33" s="93">
        <f t="shared" si="9"/>
        <v>0</v>
      </c>
      <c r="L33" s="8">
        <f t="shared" si="9"/>
        <v>0</v>
      </c>
      <c r="M33" s="93">
        <f t="shared" si="9"/>
        <v>0</v>
      </c>
      <c r="N33" s="8">
        <f t="shared" si="9"/>
        <v>0</v>
      </c>
      <c r="O33" s="93">
        <f t="shared" si="9"/>
        <v>0</v>
      </c>
      <c r="P33" s="8">
        <f t="shared" si="9"/>
        <v>0</v>
      </c>
      <c r="Q33" s="93">
        <f t="shared" si="9"/>
        <v>0</v>
      </c>
      <c r="R33" s="8">
        <f t="shared" si="9"/>
        <v>0</v>
      </c>
      <c r="S33" s="93">
        <f t="shared" si="9"/>
        <v>0</v>
      </c>
    </row>
    <row r="34" spans="1:19" ht="12.75">
      <c r="A34" s="37"/>
      <c r="B34" s="37"/>
      <c r="C34" s="37"/>
      <c r="D34" s="37"/>
      <c r="E34" s="37"/>
      <c r="F34" s="37"/>
      <c r="G34" s="39"/>
      <c r="H34" s="39"/>
      <c r="I34" s="91"/>
      <c r="J34" s="39"/>
      <c r="K34" s="91"/>
      <c r="L34" s="39"/>
      <c r="M34" s="91"/>
      <c r="N34" s="39"/>
      <c r="O34" s="91"/>
      <c r="P34" s="39"/>
      <c r="Q34" s="91"/>
      <c r="R34" s="39"/>
      <c r="S34" s="90"/>
    </row>
    <row r="35" spans="1:19" ht="12.75">
      <c r="A35" s="50" t="s">
        <v>63</v>
      </c>
      <c r="B35" s="173"/>
      <c r="C35" s="173"/>
      <c r="D35" s="173"/>
      <c r="E35" s="173"/>
      <c r="F35" s="176" t="s">
        <v>68</v>
      </c>
      <c r="G35" s="177"/>
      <c r="H35" s="88"/>
      <c r="I35" s="106"/>
      <c r="J35" s="88"/>
      <c r="K35" s="106"/>
      <c r="L35" s="88"/>
      <c r="M35" s="106"/>
      <c r="N35" s="88"/>
      <c r="O35" s="106"/>
      <c r="P35" s="88"/>
      <c r="Q35" s="106"/>
      <c r="S35" s="90"/>
    </row>
    <row r="36" spans="1:19" ht="12.75">
      <c r="A36" s="50" t="s">
        <v>64</v>
      </c>
      <c r="B36" s="173"/>
      <c r="C36" s="173"/>
      <c r="D36" s="173"/>
      <c r="E36" s="173"/>
      <c r="F36" s="179" t="s">
        <v>29</v>
      </c>
      <c r="G36" s="180"/>
      <c r="H36" s="23">
        <f>(G37*1.03)</f>
        <v>0</v>
      </c>
      <c r="I36" s="97">
        <f>H36</f>
        <v>0</v>
      </c>
      <c r="J36" s="23">
        <f>(H36*1.03)</f>
        <v>0</v>
      </c>
      <c r="K36" s="97">
        <f>J36</f>
        <v>0</v>
      </c>
      <c r="L36" s="23">
        <f>(J36*1.03)</f>
        <v>0</v>
      </c>
      <c r="M36" s="97">
        <f>L36</f>
        <v>0</v>
      </c>
      <c r="N36" s="23">
        <f>(L36*1.03)</f>
        <v>0</v>
      </c>
      <c r="O36" s="97">
        <f>N36</f>
        <v>0</v>
      </c>
      <c r="P36" s="23">
        <f>(N36*1.03)</f>
        <v>0</v>
      </c>
      <c r="Q36" s="97">
        <f>P36</f>
        <v>0</v>
      </c>
      <c r="S36" s="90"/>
    </row>
    <row r="37" spans="1:19" ht="12.75">
      <c r="A37" s="51" t="s">
        <v>65</v>
      </c>
      <c r="B37" s="181"/>
      <c r="C37" s="181"/>
      <c r="D37" s="181"/>
      <c r="E37" s="181"/>
      <c r="F37" s="7" t="s">
        <v>30</v>
      </c>
      <c r="G37" s="24"/>
      <c r="H37" s="2">
        <f aca="true" t="shared" si="10" ref="H37:Q37">(H36*H35)</f>
        <v>0</v>
      </c>
      <c r="I37" s="91">
        <f t="shared" si="10"/>
        <v>0</v>
      </c>
      <c r="J37" s="2">
        <f t="shared" si="10"/>
        <v>0</v>
      </c>
      <c r="K37" s="91">
        <f t="shared" si="10"/>
        <v>0</v>
      </c>
      <c r="L37" s="2">
        <f t="shared" si="10"/>
        <v>0</v>
      </c>
      <c r="M37" s="91">
        <f t="shared" si="10"/>
        <v>0</v>
      </c>
      <c r="N37" s="2">
        <f t="shared" si="10"/>
        <v>0</v>
      </c>
      <c r="O37" s="91">
        <f t="shared" si="10"/>
        <v>0</v>
      </c>
      <c r="P37" s="2">
        <f t="shared" si="10"/>
        <v>0</v>
      </c>
      <c r="Q37" s="91">
        <f t="shared" si="10"/>
        <v>0</v>
      </c>
      <c r="R37" s="2">
        <f>SUM(H37+J37+L37+N37+P37)</f>
        <v>0</v>
      </c>
      <c r="S37" s="91">
        <f>SUM(I37+K37+M37+O37+Q37)</f>
        <v>0</v>
      </c>
    </row>
    <row r="38" spans="1:19" ht="12.75">
      <c r="A38" s="50" t="s">
        <v>66</v>
      </c>
      <c r="B38" s="173"/>
      <c r="C38" s="173"/>
      <c r="D38" s="173"/>
      <c r="E38" s="173"/>
      <c r="F38" s="1" t="s">
        <v>8</v>
      </c>
      <c r="G38" s="21"/>
      <c r="H38" s="2">
        <f>IF($G38&gt;=300,($G38+100)*H35,0)</f>
        <v>0</v>
      </c>
      <c r="I38" s="91">
        <f>IF($G38&gt;=300,($G38+100)*I35,0)</f>
        <v>0</v>
      </c>
      <c r="J38" s="2">
        <f>IF($G38&gt;=300,($G38+200)*J35,0)</f>
        <v>0</v>
      </c>
      <c r="K38" s="91">
        <f>IF($G38&gt;=300,($G38+200)*K35,0)</f>
        <v>0</v>
      </c>
      <c r="L38" s="2">
        <f>IF($G38&gt;=300,($G38+300)*L35,0)</f>
        <v>0</v>
      </c>
      <c r="M38" s="91">
        <f>IF($G38&gt;=300,($G38+300)*M35,0)</f>
        <v>0</v>
      </c>
      <c r="N38" s="2">
        <f>IF($G38&gt;=300,($G38+400)*N35,0)</f>
        <v>0</v>
      </c>
      <c r="O38" s="91">
        <f>IF($G38&gt;=300,($G38+400)*O35,0)</f>
        <v>0</v>
      </c>
      <c r="P38" s="2">
        <f>IF($G38&gt;=300,($G38+500)*P35,0)</f>
        <v>0</v>
      </c>
      <c r="Q38" s="91">
        <f>IF($G38&gt;=300,($G38+500)*Q35,0)</f>
        <v>0</v>
      </c>
      <c r="R38" s="2">
        <f>SUM(H38+J38+L38+N38+P38)</f>
        <v>0</v>
      </c>
      <c r="S38" s="91">
        <f>SUM(I38+K38+M38+O38+Q38)</f>
        <v>0</v>
      </c>
    </row>
    <row r="39" spans="1:19" ht="12.75">
      <c r="A39" s="50" t="s">
        <v>67</v>
      </c>
      <c r="B39" s="173"/>
      <c r="C39" s="173"/>
      <c r="D39" s="173"/>
      <c r="E39" s="173"/>
      <c r="F39" s="12" t="s">
        <v>14</v>
      </c>
      <c r="G39" s="13"/>
      <c r="H39" s="14">
        <f aca="true" t="shared" si="11" ref="H39:S39">SUM(H37:H38)</f>
        <v>0</v>
      </c>
      <c r="I39" s="92">
        <f t="shared" si="11"/>
        <v>0</v>
      </c>
      <c r="J39" s="14">
        <f t="shared" si="11"/>
        <v>0</v>
      </c>
      <c r="K39" s="92">
        <f t="shared" si="11"/>
        <v>0</v>
      </c>
      <c r="L39" s="14">
        <f t="shared" si="11"/>
        <v>0</v>
      </c>
      <c r="M39" s="92">
        <f t="shared" si="11"/>
        <v>0</v>
      </c>
      <c r="N39" s="14">
        <f t="shared" si="11"/>
        <v>0</v>
      </c>
      <c r="O39" s="92">
        <f t="shared" si="11"/>
        <v>0</v>
      </c>
      <c r="P39" s="14">
        <f t="shared" si="11"/>
        <v>0</v>
      </c>
      <c r="Q39" s="92">
        <f t="shared" si="11"/>
        <v>0</v>
      </c>
      <c r="R39" s="14">
        <f t="shared" si="11"/>
        <v>0</v>
      </c>
      <c r="S39" s="92">
        <f t="shared" si="11"/>
        <v>0</v>
      </c>
    </row>
    <row r="40" spans="1:19" ht="12.75">
      <c r="A40" s="52" t="s">
        <v>70</v>
      </c>
      <c r="B40" s="125"/>
      <c r="C40" s="121" t="s">
        <v>179</v>
      </c>
      <c r="D40" s="125"/>
      <c r="E40" s="121" t="s">
        <v>178</v>
      </c>
      <c r="F40" s="1" t="s">
        <v>1</v>
      </c>
      <c r="G40" s="6">
        <v>0.23</v>
      </c>
      <c r="H40" s="2">
        <f aca="true" t="shared" si="12" ref="H40:Q40">(H37+H38)*$G40</f>
        <v>0</v>
      </c>
      <c r="I40" s="91">
        <f t="shared" si="12"/>
        <v>0</v>
      </c>
      <c r="J40" s="2">
        <f t="shared" si="12"/>
        <v>0</v>
      </c>
      <c r="K40" s="91">
        <f t="shared" si="12"/>
        <v>0</v>
      </c>
      <c r="L40" s="2">
        <f t="shared" si="12"/>
        <v>0</v>
      </c>
      <c r="M40" s="91">
        <f t="shared" si="12"/>
        <v>0</v>
      </c>
      <c r="N40" s="2">
        <f t="shared" si="12"/>
        <v>0</v>
      </c>
      <c r="O40" s="91">
        <f t="shared" si="12"/>
        <v>0</v>
      </c>
      <c r="P40" s="2">
        <f t="shared" si="12"/>
        <v>0</v>
      </c>
      <c r="Q40" s="91">
        <f t="shared" si="12"/>
        <v>0</v>
      </c>
      <c r="R40" s="2">
        <f>SUM(H40+J40+L40+N40+P40)</f>
        <v>0</v>
      </c>
      <c r="S40" s="91">
        <f>SUM(I40+K40+M40+O40+Q40)</f>
        <v>0</v>
      </c>
    </row>
    <row r="41" spans="1:19" ht="12.75">
      <c r="A41" s="52" t="s">
        <v>69</v>
      </c>
      <c r="B41" s="125"/>
      <c r="C41" s="121" t="s">
        <v>180</v>
      </c>
      <c r="D41" s="125"/>
      <c r="E41" s="121" t="s">
        <v>178</v>
      </c>
      <c r="F41" s="1" t="s">
        <v>2</v>
      </c>
      <c r="G41" s="2">
        <v>17412</v>
      </c>
      <c r="H41" s="2">
        <f>($G41*1.1*H35)</f>
        <v>0</v>
      </c>
      <c r="I41" s="91">
        <f>($G41*1.1*I35)</f>
        <v>0</v>
      </c>
      <c r="J41" s="2">
        <f>($G41*1.1*1.1*J35)</f>
        <v>0</v>
      </c>
      <c r="K41" s="91">
        <f>($G41*1.1*1.1*K35)</f>
        <v>0</v>
      </c>
      <c r="L41" s="2">
        <f>($G41*1.1*1.1*1.1*L35)</f>
        <v>0</v>
      </c>
      <c r="M41" s="91">
        <f>($G41*1.1*1.1*1.1*M35)</f>
        <v>0</v>
      </c>
      <c r="N41" s="2">
        <f>($G41*1.1*1.1*1.1*1.1*N35)</f>
        <v>0</v>
      </c>
      <c r="O41" s="91">
        <f>($G41*1.1*1.1*1.1*1.1*O35)</f>
        <v>0</v>
      </c>
      <c r="P41" s="2">
        <f>($G41*1.1*1.1*1.1*1.1*1.1*P35)</f>
        <v>0</v>
      </c>
      <c r="Q41" s="91">
        <f>($G41*1.1*1.1*1.1*1.1*1.1*Q35)</f>
        <v>0</v>
      </c>
      <c r="R41" s="2">
        <f>SUM(H41+J41+L41+N41+P41)</f>
        <v>0</v>
      </c>
      <c r="S41" s="91">
        <f>SUM(I41+K41+M41+O41+Q41)</f>
        <v>0</v>
      </c>
    </row>
    <row r="42" spans="1:19" ht="12.75">
      <c r="A42" s="52"/>
      <c r="B42" s="52"/>
      <c r="C42" s="52"/>
      <c r="D42" s="52"/>
      <c r="E42" s="44"/>
      <c r="F42" s="12" t="s">
        <v>15</v>
      </c>
      <c r="G42" s="13"/>
      <c r="H42" s="14">
        <f aca="true" t="shared" si="13" ref="H42:S42">SUM(H40:H41)</f>
        <v>0</v>
      </c>
      <c r="I42" s="92">
        <f t="shared" si="13"/>
        <v>0</v>
      </c>
      <c r="J42" s="14">
        <f t="shared" si="13"/>
        <v>0</v>
      </c>
      <c r="K42" s="92">
        <f t="shared" si="13"/>
        <v>0</v>
      </c>
      <c r="L42" s="14">
        <f t="shared" si="13"/>
        <v>0</v>
      </c>
      <c r="M42" s="92">
        <f t="shared" si="13"/>
        <v>0</v>
      </c>
      <c r="N42" s="14">
        <f t="shared" si="13"/>
        <v>0</v>
      </c>
      <c r="O42" s="92">
        <f t="shared" si="13"/>
        <v>0</v>
      </c>
      <c r="P42" s="14">
        <f t="shared" si="13"/>
        <v>0</v>
      </c>
      <c r="Q42" s="92">
        <f t="shared" si="13"/>
        <v>0</v>
      </c>
      <c r="R42" s="14">
        <f t="shared" si="13"/>
        <v>0</v>
      </c>
      <c r="S42" s="92">
        <f t="shared" si="13"/>
        <v>0</v>
      </c>
    </row>
    <row r="43" spans="1:19" ht="12.75">
      <c r="A43" s="178" t="s">
        <v>27</v>
      </c>
      <c r="B43" s="178"/>
      <c r="C43" s="178"/>
      <c r="D43" s="178"/>
      <c r="E43" s="178"/>
      <c r="F43" s="156"/>
      <c r="H43" s="8">
        <f aca="true" t="shared" si="14" ref="H43:S43">(H39+H42)</f>
        <v>0</v>
      </c>
      <c r="I43" s="93">
        <f t="shared" si="14"/>
        <v>0</v>
      </c>
      <c r="J43" s="8">
        <f t="shared" si="14"/>
        <v>0</v>
      </c>
      <c r="K43" s="93">
        <f t="shared" si="14"/>
        <v>0</v>
      </c>
      <c r="L43" s="8">
        <f t="shared" si="14"/>
        <v>0</v>
      </c>
      <c r="M43" s="93">
        <f t="shared" si="14"/>
        <v>0</v>
      </c>
      <c r="N43" s="8">
        <f t="shared" si="14"/>
        <v>0</v>
      </c>
      <c r="O43" s="93">
        <f t="shared" si="14"/>
        <v>0</v>
      </c>
      <c r="P43" s="8">
        <f t="shared" si="14"/>
        <v>0</v>
      </c>
      <c r="Q43" s="93">
        <f t="shared" si="14"/>
        <v>0</v>
      </c>
      <c r="R43" s="8">
        <f t="shared" si="14"/>
        <v>0</v>
      </c>
      <c r="S43" s="93">
        <f t="shared" si="14"/>
        <v>0</v>
      </c>
    </row>
    <row r="44" spans="1:19" ht="12.75">
      <c r="A44" s="37"/>
      <c r="B44" s="37"/>
      <c r="C44" s="37"/>
      <c r="D44" s="37"/>
      <c r="E44" s="37"/>
      <c r="F44" s="37"/>
      <c r="G44" s="38"/>
      <c r="H44" s="39"/>
      <c r="I44" s="91"/>
      <c r="J44" s="39"/>
      <c r="K44" s="91"/>
      <c r="L44" s="39"/>
      <c r="M44" s="91"/>
      <c r="N44" s="39"/>
      <c r="O44" s="91"/>
      <c r="P44" s="39"/>
      <c r="Q44" s="91"/>
      <c r="R44" s="39"/>
      <c r="S44" s="90"/>
    </row>
    <row r="45" spans="1:19" ht="12.75">
      <c r="A45" s="50" t="s">
        <v>63</v>
      </c>
      <c r="B45" s="173"/>
      <c r="C45" s="173"/>
      <c r="D45" s="173"/>
      <c r="E45" s="173"/>
      <c r="F45" s="176" t="s">
        <v>68</v>
      </c>
      <c r="G45" s="177"/>
      <c r="H45" s="88"/>
      <c r="I45" s="106"/>
      <c r="J45" s="88"/>
      <c r="K45" s="106"/>
      <c r="L45" s="88"/>
      <c r="M45" s="106"/>
      <c r="N45" s="88"/>
      <c r="O45" s="106"/>
      <c r="P45" s="88"/>
      <c r="Q45" s="106"/>
      <c r="S45" s="90"/>
    </row>
    <row r="46" spans="1:19" ht="12.75">
      <c r="A46" s="50" t="s">
        <v>64</v>
      </c>
      <c r="B46" s="173"/>
      <c r="C46" s="173"/>
      <c r="D46" s="173"/>
      <c r="E46" s="173"/>
      <c r="F46" s="179" t="s">
        <v>29</v>
      </c>
      <c r="G46" s="180"/>
      <c r="H46" s="23">
        <f>(G47*1.03)</f>
        <v>0</v>
      </c>
      <c r="I46" s="97">
        <f>H46</f>
        <v>0</v>
      </c>
      <c r="J46" s="23">
        <f>(H46*1.03)</f>
        <v>0</v>
      </c>
      <c r="K46" s="97">
        <f>J46</f>
        <v>0</v>
      </c>
      <c r="L46" s="23">
        <f>(J46*1.03)</f>
        <v>0</v>
      </c>
      <c r="M46" s="97">
        <f>L46</f>
        <v>0</v>
      </c>
      <c r="N46" s="23">
        <f>(L46*1.03)</f>
        <v>0</v>
      </c>
      <c r="O46" s="97">
        <f>N46</f>
        <v>0</v>
      </c>
      <c r="P46" s="23">
        <f>(N46*1.03)</f>
        <v>0</v>
      </c>
      <c r="Q46" s="97">
        <f>P46</f>
        <v>0</v>
      </c>
      <c r="S46" s="90"/>
    </row>
    <row r="47" spans="1:19" ht="12.75">
      <c r="A47" s="51" t="s">
        <v>65</v>
      </c>
      <c r="B47" s="181"/>
      <c r="C47" s="181"/>
      <c r="D47" s="181"/>
      <c r="E47" s="181"/>
      <c r="F47" s="7" t="s">
        <v>30</v>
      </c>
      <c r="G47" s="24"/>
      <c r="H47" s="2">
        <f aca="true" t="shared" si="15" ref="H47:Q47">(H46*H45)</f>
        <v>0</v>
      </c>
      <c r="I47" s="91">
        <f t="shared" si="15"/>
        <v>0</v>
      </c>
      <c r="J47" s="2">
        <f t="shared" si="15"/>
        <v>0</v>
      </c>
      <c r="K47" s="91">
        <f t="shared" si="15"/>
        <v>0</v>
      </c>
      <c r="L47" s="2">
        <f t="shared" si="15"/>
        <v>0</v>
      </c>
      <c r="M47" s="91">
        <f t="shared" si="15"/>
        <v>0</v>
      </c>
      <c r="N47" s="2">
        <f t="shared" si="15"/>
        <v>0</v>
      </c>
      <c r="O47" s="91">
        <f t="shared" si="15"/>
        <v>0</v>
      </c>
      <c r="P47" s="2">
        <f t="shared" si="15"/>
        <v>0</v>
      </c>
      <c r="Q47" s="91">
        <f t="shared" si="15"/>
        <v>0</v>
      </c>
      <c r="R47" s="2">
        <f>SUM(H47+J47+L47+N47+P47)</f>
        <v>0</v>
      </c>
      <c r="S47" s="91">
        <f>SUM(I47+K47+M47+O47+Q47)</f>
        <v>0</v>
      </c>
    </row>
    <row r="48" spans="1:19" ht="12.75">
      <c r="A48" s="50" t="s">
        <v>66</v>
      </c>
      <c r="B48" s="173"/>
      <c r="C48" s="173"/>
      <c r="D48" s="173"/>
      <c r="E48" s="173"/>
      <c r="F48" s="1" t="s">
        <v>8</v>
      </c>
      <c r="G48" s="21"/>
      <c r="H48" s="2">
        <f>IF($G48&gt;=300,($G48+100)*H45,0)</f>
        <v>0</v>
      </c>
      <c r="I48" s="91">
        <f>IF($G48&gt;=300,($G48+100)*I45,0)</f>
        <v>0</v>
      </c>
      <c r="J48" s="2">
        <f>IF($G48&gt;=300,($G48+200)*J45,0)</f>
        <v>0</v>
      </c>
      <c r="K48" s="91">
        <f>IF($G48&gt;=300,($G48+200)*K45,0)</f>
        <v>0</v>
      </c>
      <c r="L48" s="2">
        <f>IF($G48&gt;=300,($G48+300)*L45,0)</f>
        <v>0</v>
      </c>
      <c r="M48" s="91">
        <f>IF($G48&gt;=300,($G48+300)*M45,0)</f>
        <v>0</v>
      </c>
      <c r="N48" s="2">
        <f>IF($G48&gt;=300,($G48+400)*N45,0)</f>
        <v>0</v>
      </c>
      <c r="O48" s="91">
        <f>IF($G48&gt;=300,($G48+400)*O45,0)</f>
        <v>0</v>
      </c>
      <c r="P48" s="2">
        <f>IF($G48&gt;=300,($G48+500)*P45,0)</f>
        <v>0</v>
      </c>
      <c r="Q48" s="91">
        <f>IF($G48&gt;=300,($G48+500)*Q45,0)</f>
        <v>0</v>
      </c>
      <c r="R48" s="2">
        <f>SUM(H48+J48+L48+N48+P48)</f>
        <v>0</v>
      </c>
      <c r="S48" s="91">
        <f>SUM(I48+K48+M48+O48+Q48)</f>
        <v>0</v>
      </c>
    </row>
    <row r="49" spans="1:19" ht="12.75">
      <c r="A49" s="50" t="s">
        <v>67</v>
      </c>
      <c r="B49" s="173"/>
      <c r="C49" s="173"/>
      <c r="D49" s="173"/>
      <c r="E49" s="173"/>
      <c r="F49" s="12" t="s">
        <v>14</v>
      </c>
      <c r="G49" s="13"/>
      <c r="H49" s="14">
        <f aca="true" t="shared" si="16" ref="H49:S49">SUM(H47:H48)</f>
        <v>0</v>
      </c>
      <c r="I49" s="92">
        <f t="shared" si="16"/>
        <v>0</v>
      </c>
      <c r="J49" s="14">
        <f t="shared" si="16"/>
        <v>0</v>
      </c>
      <c r="K49" s="92">
        <f t="shared" si="16"/>
        <v>0</v>
      </c>
      <c r="L49" s="14">
        <f t="shared" si="16"/>
        <v>0</v>
      </c>
      <c r="M49" s="92">
        <f t="shared" si="16"/>
        <v>0</v>
      </c>
      <c r="N49" s="14">
        <f t="shared" si="16"/>
        <v>0</v>
      </c>
      <c r="O49" s="92">
        <f t="shared" si="16"/>
        <v>0</v>
      </c>
      <c r="P49" s="14">
        <f t="shared" si="16"/>
        <v>0</v>
      </c>
      <c r="Q49" s="92">
        <f t="shared" si="16"/>
        <v>0</v>
      </c>
      <c r="R49" s="14">
        <f t="shared" si="16"/>
        <v>0</v>
      </c>
      <c r="S49" s="92">
        <f t="shared" si="16"/>
        <v>0</v>
      </c>
    </row>
    <row r="50" spans="1:19" ht="12.75">
      <c r="A50" s="52" t="s">
        <v>70</v>
      </c>
      <c r="B50" s="125"/>
      <c r="C50" s="121" t="s">
        <v>179</v>
      </c>
      <c r="D50" s="125"/>
      <c r="E50" s="121" t="s">
        <v>178</v>
      </c>
      <c r="F50" s="1" t="s">
        <v>1</v>
      </c>
      <c r="G50" s="6">
        <v>0.23</v>
      </c>
      <c r="H50" s="2">
        <f aca="true" t="shared" si="17" ref="H50:Q50">(H47+H48)*$G50</f>
        <v>0</v>
      </c>
      <c r="I50" s="91">
        <f t="shared" si="17"/>
        <v>0</v>
      </c>
      <c r="J50" s="2">
        <f t="shared" si="17"/>
        <v>0</v>
      </c>
      <c r="K50" s="91">
        <f t="shared" si="17"/>
        <v>0</v>
      </c>
      <c r="L50" s="2">
        <f t="shared" si="17"/>
        <v>0</v>
      </c>
      <c r="M50" s="91">
        <f t="shared" si="17"/>
        <v>0</v>
      </c>
      <c r="N50" s="2">
        <f t="shared" si="17"/>
        <v>0</v>
      </c>
      <c r="O50" s="91">
        <f t="shared" si="17"/>
        <v>0</v>
      </c>
      <c r="P50" s="2">
        <f t="shared" si="17"/>
        <v>0</v>
      </c>
      <c r="Q50" s="91">
        <f t="shared" si="17"/>
        <v>0</v>
      </c>
      <c r="R50" s="2">
        <f>SUM(H50+J50+L50+N50+P50)</f>
        <v>0</v>
      </c>
      <c r="S50" s="91">
        <f>SUM(I50+K50+M50+O50+Q50)</f>
        <v>0</v>
      </c>
    </row>
    <row r="51" spans="1:19" ht="12.75">
      <c r="A51" s="52" t="s">
        <v>69</v>
      </c>
      <c r="B51" s="125"/>
      <c r="C51" s="121" t="s">
        <v>180</v>
      </c>
      <c r="D51" s="125"/>
      <c r="E51" s="121" t="s">
        <v>178</v>
      </c>
      <c r="F51" s="1" t="s">
        <v>2</v>
      </c>
      <c r="G51" s="2">
        <v>17412</v>
      </c>
      <c r="H51" s="2">
        <f>($G51*1.1*H45)</f>
        <v>0</v>
      </c>
      <c r="I51" s="91">
        <f>($G51*1.1*I45)</f>
        <v>0</v>
      </c>
      <c r="J51" s="2">
        <f>($G51*1.1*1.1*J45)</f>
        <v>0</v>
      </c>
      <c r="K51" s="91">
        <f>($G51*1.1*1.1*K45)</f>
        <v>0</v>
      </c>
      <c r="L51" s="2">
        <f>($G51*1.1*1.1*1.1*L45)</f>
        <v>0</v>
      </c>
      <c r="M51" s="91">
        <f>($G51*1.1*1.1*1.1*M45)</f>
        <v>0</v>
      </c>
      <c r="N51" s="2">
        <f>($G51*1.1*1.1*1.1*1.1*N45)</f>
        <v>0</v>
      </c>
      <c r="O51" s="91">
        <f>($G51*1.1*1.1*1.1*1.1*O45)</f>
        <v>0</v>
      </c>
      <c r="P51" s="2">
        <f>($G51*1.1*1.1*1.1*1.1*1.1*P45)</f>
        <v>0</v>
      </c>
      <c r="Q51" s="91">
        <f>($G51*1.1*1.1*1.1*1.1*1.1*Q45)</f>
        <v>0</v>
      </c>
      <c r="R51" s="2">
        <f>SUM(H51+J51+L51+N51+P51)</f>
        <v>0</v>
      </c>
      <c r="S51" s="91">
        <f>SUM(I51+K51+M51+O51+Q51)</f>
        <v>0</v>
      </c>
    </row>
    <row r="52" spans="1:19" ht="12.75">
      <c r="A52" s="52"/>
      <c r="B52" s="52"/>
      <c r="C52" s="52"/>
      <c r="D52" s="52"/>
      <c r="E52" s="44"/>
      <c r="F52" s="12" t="s">
        <v>15</v>
      </c>
      <c r="G52" s="13"/>
      <c r="H52" s="14">
        <f aca="true" t="shared" si="18" ref="H52:S52">SUM(H50:H51)</f>
        <v>0</v>
      </c>
      <c r="I52" s="92">
        <f t="shared" si="18"/>
        <v>0</v>
      </c>
      <c r="J52" s="14">
        <f t="shared" si="18"/>
        <v>0</v>
      </c>
      <c r="K52" s="92">
        <f t="shared" si="18"/>
        <v>0</v>
      </c>
      <c r="L52" s="14">
        <f t="shared" si="18"/>
        <v>0</v>
      </c>
      <c r="M52" s="92">
        <f t="shared" si="18"/>
        <v>0</v>
      </c>
      <c r="N52" s="14">
        <f t="shared" si="18"/>
        <v>0</v>
      </c>
      <c r="O52" s="92">
        <f t="shared" si="18"/>
        <v>0</v>
      </c>
      <c r="P52" s="14">
        <f t="shared" si="18"/>
        <v>0</v>
      </c>
      <c r="Q52" s="92">
        <f t="shared" si="18"/>
        <v>0</v>
      </c>
      <c r="R52" s="14">
        <f t="shared" si="18"/>
        <v>0</v>
      </c>
      <c r="S52" s="92">
        <f t="shared" si="18"/>
        <v>0</v>
      </c>
    </row>
    <row r="53" spans="1:19" ht="12.75">
      <c r="A53" s="178" t="s">
        <v>27</v>
      </c>
      <c r="B53" s="178"/>
      <c r="C53" s="178"/>
      <c r="D53" s="178"/>
      <c r="E53" s="178"/>
      <c r="F53" s="156"/>
      <c r="H53" s="8">
        <f aca="true" t="shared" si="19" ref="H53:S53">(H49+H52)</f>
        <v>0</v>
      </c>
      <c r="I53" s="93">
        <f t="shared" si="19"/>
        <v>0</v>
      </c>
      <c r="J53" s="8">
        <f t="shared" si="19"/>
        <v>0</v>
      </c>
      <c r="K53" s="93">
        <f t="shared" si="19"/>
        <v>0</v>
      </c>
      <c r="L53" s="8">
        <f t="shared" si="19"/>
        <v>0</v>
      </c>
      <c r="M53" s="93">
        <f t="shared" si="19"/>
        <v>0</v>
      </c>
      <c r="N53" s="8">
        <f t="shared" si="19"/>
        <v>0</v>
      </c>
      <c r="O53" s="93">
        <f t="shared" si="19"/>
        <v>0</v>
      </c>
      <c r="P53" s="8">
        <f t="shared" si="19"/>
        <v>0</v>
      </c>
      <c r="Q53" s="93">
        <f t="shared" si="19"/>
        <v>0</v>
      </c>
      <c r="R53" s="8">
        <f t="shared" si="19"/>
        <v>0</v>
      </c>
      <c r="S53" s="93">
        <f t="shared" si="19"/>
        <v>0</v>
      </c>
    </row>
    <row r="54" spans="1:19" ht="12.75">
      <c r="A54" s="37"/>
      <c r="B54" s="37"/>
      <c r="C54" s="37"/>
      <c r="D54" s="37"/>
      <c r="E54" s="37"/>
      <c r="F54" s="37"/>
      <c r="G54" s="38"/>
      <c r="H54" s="39"/>
      <c r="I54" s="91"/>
      <c r="J54" s="39"/>
      <c r="K54" s="91"/>
      <c r="L54" s="39"/>
      <c r="M54" s="91"/>
      <c r="N54" s="39"/>
      <c r="O54" s="91"/>
      <c r="P54" s="39"/>
      <c r="Q54" s="91"/>
      <c r="R54" s="39"/>
      <c r="S54" s="90"/>
    </row>
    <row r="55" spans="1:19" ht="12.75">
      <c r="A55" s="50" t="s">
        <v>63</v>
      </c>
      <c r="B55" s="173"/>
      <c r="C55" s="173"/>
      <c r="D55" s="173"/>
      <c r="E55" s="173"/>
      <c r="F55" s="176" t="s">
        <v>68</v>
      </c>
      <c r="G55" s="177"/>
      <c r="H55" s="88"/>
      <c r="I55" s="106"/>
      <c r="J55" s="88"/>
      <c r="K55" s="106"/>
      <c r="L55" s="88"/>
      <c r="M55" s="106"/>
      <c r="N55" s="88"/>
      <c r="O55" s="106"/>
      <c r="P55" s="88"/>
      <c r="Q55" s="106"/>
      <c r="S55" s="90"/>
    </row>
    <row r="56" spans="1:19" ht="12.75">
      <c r="A56" s="50" t="s">
        <v>64</v>
      </c>
      <c r="B56" s="173"/>
      <c r="C56" s="173"/>
      <c r="D56" s="173"/>
      <c r="E56" s="173"/>
      <c r="F56" s="179" t="s">
        <v>29</v>
      </c>
      <c r="G56" s="180"/>
      <c r="H56" s="23">
        <f>(G57*1.03)</f>
        <v>0</v>
      </c>
      <c r="I56" s="97">
        <f>H56</f>
        <v>0</v>
      </c>
      <c r="J56" s="23">
        <f>(H56*1.03)</f>
        <v>0</v>
      </c>
      <c r="K56" s="97">
        <f>J56</f>
        <v>0</v>
      </c>
      <c r="L56" s="23">
        <f>(J56*1.03)</f>
        <v>0</v>
      </c>
      <c r="M56" s="97">
        <f>L56</f>
        <v>0</v>
      </c>
      <c r="N56" s="23">
        <f>(L56*1.03)</f>
        <v>0</v>
      </c>
      <c r="O56" s="97">
        <f>N56</f>
        <v>0</v>
      </c>
      <c r="P56" s="23">
        <f>(N56*1.03)</f>
        <v>0</v>
      </c>
      <c r="Q56" s="97">
        <f>P56</f>
        <v>0</v>
      </c>
      <c r="S56" s="90"/>
    </row>
    <row r="57" spans="1:19" ht="12.75">
      <c r="A57" s="51" t="s">
        <v>65</v>
      </c>
      <c r="B57" s="181"/>
      <c r="C57" s="181"/>
      <c r="D57" s="181"/>
      <c r="E57" s="181"/>
      <c r="F57" s="7" t="s">
        <v>30</v>
      </c>
      <c r="G57" s="24"/>
      <c r="H57" s="2">
        <f aca="true" t="shared" si="20" ref="H57:Q57">(H56*H55)</f>
        <v>0</v>
      </c>
      <c r="I57" s="91">
        <f t="shared" si="20"/>
        <v>0</v>
      </c>
      <c r="J57" s="2">
        <f t="shared" si="20"/>
        <v>0</v>
      </c>
      <c r="K57" s="91">
        <f t="shared" si="20"/>
        <v>0</v>
      </c>
      <c r="L57" s="2">
        <f t="shared" si="20"/>
        <v>0</v>
      </c>
      <c r="M57" s="91">
        <f t="shared" si="20"/>
        <v>0</v>
      </c>
      <c r="N57" s="2">
        <f t="shared" si="20"/>
        <v>0</v>
      </c>
      <c r="O57" s="91">
        <f t="shared" si="20"/>
        <v>0</v>
      </c>
      <c r="P57" s="2">
        <f t="shared" si="20"/>
        <v>0</v>
      </c>
      <c r="Q57" s="91">
        <f t="shared" si="20"/>
        <v>0</v>
      </c>
      <c r="R57" s="2">
        <f>SUM(H57+J57+L57+N57+P57)</f>
        <v>0</v>
      </c>
      <c r="S57" s="91">
        <f>SUM(I57+K57+M57+O57+Q57)</f>
        <v>0</v>
      </c>
    </row>
    <row r="58" spans="1:19" ht="12.75">
      <c r="A58" s="50" t="s">
        <v>66</v>
      </c>
      <c r="B58" s="173"/>
      <c r="C58" s="173"/>
      <c r="D58" s="173"/>
      <c r="E58" s="173"/>
      <c r="F58" s="1" t="s">
        <v>8</v>
      </c>
      <c r="G58" s="21"/>
      <c r="H58" s="2">
        <f>IF($G58&gt;=300,($G58+100)*H55,0)</f>
        <v>0</v>
      </c>
      <c r="I58" s="91">
        <f>IF($G58&gt;=300,($G58+100)*I55,0)</f>
        <v>0</v>
      </c>
      <c r="J58" s="2">
        <f>IF($G58&gt;=300,($G58+200)*J55,0)</f>
        <v>0</v>
      </c>
      <c r="K58" s="91">
        <f>IF($G58&gt;=300,($G58+200)*K55,0)</f>
        <v>0</v>
      </c>
      <c r="L58" s="2">
        <f>IF($G58&gt;=300,($G58+300)*L55,0)</f>
        <v>0</v>
      </c>
      <c r="M58" s="91">
        <f>IF($G58&gt;=300,($G58+300)*M55,0)</f>
        <v>0</v>
      </c>
      <c r="N58" s="2">
        <f>IF($G58&gt;=300,($G58+400)*N55,0)</f>
        <v>0</v>
      </c>
      <c r="O58" s="91">
        <f>IF($G58&gt;=300,($G58+400)*O55,0)</f>
        <v>0</v>
      </c>
      <c r="P58" s="2">
        <f>IF($G58&gt;=300,($G58+500)*P55,0)</f>
        <v>0</v>
      </c>
      <c r="Q58" s="91">
        <f>IF($G58&gt;=300,($G58+500)*Q55,0)</f>
        <v>0</v>
      </c>
      <c r="R58" s="2">
        <f>SUM(H58+J58+L58+N58+P58)</f>
        <v>0</v>
      </c>
      <c r="S58" s="91">
        <f>SUM(I58+K58+M58+O58+Q58)</f>
        <v>0</v>
      </c>
    </row>
    <row r="59" spans="1:19" ht="12.75">
      <c r="A59" s="50" t="s">
        <v>67</v>
      </c>
      <c r="B59" s="173"/>
      <c r="C59" s="173"/>
      <c r="D59" s="173"/>
      <c r="E59" s="173"/>
      <c r="F59" s="12" t="s">
        <v>14</v>
      </c>
      <c r="G59" s="13"/>
      <c r="H59" s="14">
        <f aca="true" t="shared" si="21" ref="H59:S59">SUM(H57:H58)</f>
        <v>0</v>
      </c>
      <c r="I59" s="92">
        <f t="shared" si="21"/>
        <v>0</v>
      </c>
      <c r="J59" s="14">
        <f t="shared" si="21"/>
        <v>0</v>
      </c>
      <c r="K59" s="92">
        <f t="shared" si="21"/>
        <v>0</v>
      </c>
      <c r="L59" s="14">
        <f t="shared" si="21"/>
        <v>0</v>
      </c>
      <c r="M59" s="92">
        <f t="shared" si="21"/>
        <v>0</v>
      </c>
      <c r="N59" s="14">
        <f t="shared" si="21"/>
        <v>0</v>
      </c>
      <c r="O59" s="92">
        <f t="shared" si="21"/>
        <v>0</v>
      </c>
      <c r="P59" s="14">
        <f t="shared" si="21"/>
        <v>0</v>
      </c>
      <c r="Q59" s="92">
        <f t="shared" si="21"/>
        <v>0</v>
      </c>
      <c r="R59" s="14">
        <f t="shared" si="21"/>
        <v>0</v>
      </c>
      <c r="S59" s="92">
        <f t="shared" si="21"/>
        <v>0</v>
      </c>
    </row>
    <row r="60" spans="1:19" ht="12.75">
      <c r="A60" s="52" t="s">
        <v>70</v>
      </c>
      <c r="B60" s="125"/>
      <c r="C60" s="121" t="s">
        <v>179</v>
      </c>
      <c r="D60" s="125"/>
      <c r="E60" s="121" t="s">
        <v>178</v>
      </c>
      <c r="F60" s="1" t="s">
        <v>1</v>
      </c>
      <c r="G60" s="6">
        <v>0.23</v>
      </c>
      <c r="H60" s="2">
        <f aca="true" t="shared" si="22" ref="H60:Q60">(H57+H58)*$G60</f>
        <v>0</v>
      </c>
      <c r="I60" s="91">
        <f t="shared" si="22"/>
        <v>0</v>
      </c>
      <c r="J60" s="2">
        <f t="shared" si="22"/>
        <v>0</v>
      </c>
      <c r="K60" s="91">
        <f t="shared" si="22"/>
        <v>0</v>
      </c>
      <c r="L60" s="2">
        <f t="shared" si="22"/>
        <v>0</v>
      </c>
      <c r="M60" s="91">
        <f t="shared" si="22"/>
        <v>0</v>
      </c>
      <c r="N60" s="2">
        <f t="shared" si="22"/>
        <v>0</v>
      </c>
      <c r="O60" s="91">
        <f t="shared" si="22"/>
        <v>0</v>
      </c>
      <c r="P60" s="2">
        <f t="shared" si="22"/>
        <v>0</v>
      </c>
      <c r="Q60" s="91">
        <f t="shared" si="22"/>
        <v>0</v>
      </c>
      <c r="R60" s="2">
        <f>SUM(H60+J60+L60+N60+P60)</f>
        <v>0</v>
      </c>
      <c r="S60" s="91">
        <f>SUM(I60+K60+M60+O60+Q60)</f>
        <v>0</v>
      </c>
    </row>
    <row r="61" spans="1:19" ht="12.75">
      <c r="A61" s="52" t="s">
        <v>69</v>
      </c>
      <c r="B61" s="125"/>
      <c r="C61" s="121" t="s">
        <v>180</v>
      </c>
      <c r="D61" s="125"/>
      <c r="E61" s="121" t="s">
        <v>178</v>
      </c>
      <c r="F61" s="1" t="s">
        <v>2</v>
      </c>
      <c r="G61" s="2">
        <v>17412</v>
      </c>
      <c r="H61" s="2">
        <f>($G61*1.1*H55)</f>
        <v>0</v>
      </c>
      <c r="I61" s="91">
        <f>($G61*1.1*I55)</f>
        <v>0</v>
      </c>
      <c r="J61" s="2">
        <f>($G61*1.1*1.1*J55)</f>
        <v>0</v>
      </c>
      <c r="K61" s="91">
        <f>($G61*1.1*1.1*K55)</f>
        <v>0</v>
      </c>
      <c r="L61" s="2">
        <f>($G61*1.1*1.1*1.1*L55)</f>
        <v>0</v>
      </c>
      <c r="M61" s="91">
        <f>($G61*1.1*1.1*1.1*M55)</f>
        <v>0</v>
      </c>
      <c r="N61" s="2">
        <f>($G61*1.1*1.1*1.1*1.1*N55)</f>
        <v>0</v>
      </c>
      <c r="O61" s="91">
        <f>($G61*1.1*1.1*1.1*1.1*O55)</f>
        <v>0</v>
      </c>
      <c r="P61" s="2">
        <f>($G61*1.1*1.1*1.1*1.1*1.1*P55)</f>
        <v>0</v>
      </c>
      <c r="Q61" s="91">
        <f>($G61*1.1*1.1*1.1*1.1*1.1*Q55)</f>
        <v>0</v>
      </c>
      <c r="R61" s="2">
        <f>SUM(H61+J61+L61+N61+P61)</f>
        <v>0</v>
      </c>
      <c r="S61" s="91">
        <f>SUM(I61+K61+M61+O61+Q61)</f>
        <v>0</v>
      </c>
    </row>
    <row r="62" spans="1:19" ht="12.75">
      <c r="A62" s="52"/>
      <c r="B62" s="52"/>
      <c r="C62" s="52"/>
      <c r="D62" s="52"/>
      <c r="E62" s="44"/>
      <c r="F62" s="12" t="s">
        <v>15</v>
      </c>
      <c r="G62" s="13"/>
      <c r="H62" s="14">
        <f aca="true" t="shared" si="23" ref="H62:S62">SUM(H60:H61)</f>
        <v>0</v>
      </c>
      <c r="I62" s="92">
        <f t="shared" si="23"/>
        <v>0</v>
      </c>
      <c r="J62" s="14">
        <f t="shared" si="23"/>
        <v>0</v>
      </c>
      <c r="K62" s="92">
        <f t="shared" si="23"/>
        <v>0</v>
      </c>
      <c r="L62" s="14">
        <f t="shared" si="23"/>
        <v>0</v>
      </c>
      <c r="M62" s="92">
        <f t="shared" si="23"/>
        <v>0</v>
      </c>
      <c r="N62" s="14">
        <f t="shared" si="23"/>
        <v>0</v>
      </c>
      <c r="O62" s="92">
        <f t="shared" si="23"/>
        <v>0</v>
      </c>
      <c r="P62" s="14">
        <f t="shared" si="23"/>
        <v>0</v>
      </c>
      <c r="Q62" s="92">
        <f t="shared" si="23"/>
        <v>0</v>
      </c>
      <c r="R62" s="14">
        <f t="shared" si="23"/>
        <v>0</v>
      </c>
      <c r="S62" s="92">
        <f t="shared" si="23"/>
        <v>0</v>
      </c>
    </row>
    <row r="63" spans="1:19" ht="12.75">
      <c r="A63" s="178" t="s">
        <v>27</v>
      </c>
      <c r="B63" s="178"/>
      <c r="C63" s="178"/>
      <c r="D63" s="178"/>
      <c r="E63" s="178"/>
      <c r="F63" s="156"/>
      <c r="H63" s="8">
        <f aca="true" t="shared" si="24" ref="H63:S63">(H59+H62)</f>
        <v>0</v>
      </c>
      <c r="I63" s="93">
        <f t="shared" si="24"/>
        <v>0</v>
      </c>
      <c r="J63" s="8">
        <f t="shared" si="24"/>
        <v>0</v>
      </c>
      <c r="K63" s="93">
        <f t="shared" si="24"/>
        <v>0</v>
      </c>
      <c r="L63" s="8">
        <f t="shared" si="24"/>
        <v>0</v>
      </c>
      <c r="M63" s="93">
        <f t="shared" si="24"/>
        <v>0</v>
      </c>
      <c r="N63" s="8">
        <f t="shared" si="24"/>
        <v>0</v>
      </c>
      <c r="O63" s="93">
        <f t="shared" si="24"/>
        <v>0</v>
      </c>
      <c r="P63" s="8">
        <f t="shared" si="24"/>
        <v>0</v>
      </c>
      <c r="Q63" s="93">
        <f t="shared" si="24"/>
        <v>0</v>
      </c>
      <c r="R63" s="8">
        <f t="shared" si="24"/>
        <v>0</v>
      </c>
      <c r="S63" s="93">
        <f t="shared" si="24"/>
        <v>0</v>
      </c>
    </row>
    <row r="64" spans="1:19" ht="12.75">
      <c r="A64" s="37"/>
      <c r="B64" s="37"/>
      <c r="C64" s="37"/>
      <c r="D64" s="37"/>
      <c r="E64" s="37"/>
      <c r="F64" s="37"/>
      <c r="G64" s="38"/>
      <c r="H64" s="39"/>
      <c r="I64" s="91"/>
      <c r="J64" s="39"/>
      <c r="K64" s="91"/>
      <c r="L64" s="39"/>
      <c r="M64" s="91"/>
      <c r="N64" s="39"/>
      <c r="O64" s="91"/>
      <c r="P64" s="39"/>
      <c r="Q64" s="91"/>
      <c r="R64" s="39"/>
      <c r="S64" s="90"/>
    </row>
    <row r="65" spans="1:19" ht="12.75">
      <c r="A65" s="50" t="s">
        <v>63</v>
      </c>
      <c r="B65" s="173"/>
      <c r="C65" s="173"/>
      <c r="D65" s="173"/>
      <c r="E65" s="173"/>
      <c r="F65" s="176" t="s">
        <v>68</v>
      </c>
      <c r="G65" s="177"/>
      <c r="H65" s="88"/>
      <c r="I65" s="106"/>
      <c r="J65" s="88"/>
      <c r="K65" s="106"/>
      <c r="L65" s="88"/>
      <c r="M65" s="106"/>
      <c r="N65" s="88"/>
      <c r="O65" s="106"/>
      <c r="P65" s="88"/>
      <c r="Q65" s="106"/>
      <c r="S65" s="90"/>
    </row>
    <row r="66" spans="1:19" ht="12.75">
      <c r="A66" s="50" t="s">
        <v>64</v>
      </c>
      <c r="B66" s="173"/>
      <c r="C66" s="173"/>
      <c r="D66" s="173"/>
      <c r="E66" s="173"/>
      <c r="F66" s="179" t="s">
        <v>29</v>
      </c>
      <c r="G66" s="180"/>
      <c r="H66" s="23">
        <f>(G67*1.03)</f>
        <v>0</v>
      </c>
      <c r="I66" s="97">
        <f>H66</f>
        <v>0</v>
      </c>
      <c r="J66" s="23">
        <f>(H66*1.03)</f>
        <v>0</v>
      </c>
      <c r="K66" s="97">
        <f>J66</f>
        <v>0</v>
      </c>
      <c r="L66" s="23">
        <f>(J66*1.03)</f>
        <v>0</v>
      </c>
      <c r="M66" s="97">
        <f>L66</f>
        <v>0</v>
      </c>
      <c r="N66" s="23">
        <f>(L66*1.03)</f>
        <v>0</v>
      </c>
      <c r="O66" s="97">
        <f>N66</f>
        <v>0</v>
      </c>
      <c r="P66" s="23">
        <f>(N66*1.03)</f>
        <v>0</v>
      </c>
      <c r="Q66" s="97">
        <f>P66</f>
        <v>0</v>
      </c>
      <c r="S66" s="90"/>
    </row>
    <row r="67" spans="1:19" ht="12.75">
      <c r="A67" s="51" t="s">
        <v>65</v>
      </c>
      <c r="B67" s="181"/>
      <c r="C67" s="181"/>
      <c r="D67" s="181"/>
      <c r="E67" s="181"/>
      <c r="F67" s="7" t="s">
        <v>30</v>
      </c>
      <c r="G67" s="24"/>
      <c r="H67" s="2">
        <f aca="true" t="shared" si="25" ref="H67:Q67">(H66*H65)</f>
        <v>0</v>
      </c>
      <c r="I67" s="91">
        <f t="shared" si="25"/>
        <v>0</v>
      </c>
      <c r="J67" s="2">
        <f t="shared" si="25"/>
        <v>0</v>
      </c>
      <c r="K67" s="91">
        <f t="shared" si="25"/>
        <v>0</v>
      </c>
      <c r="L67" s="2">
        <f t="shared" si="25"/>
        <v>0</v>
      </c>
      <c r="M67" s="91">
        <f t="shared" si="25"/>
        <v>0</v>
      </c>
      <c r="N67" s="2">
        <f t="shared" si="25"/>
        <v>0</v>
      </c>
      <c r="O67" s="91">
        <f t="shared" si="25"/>
        <v>0</v>
      </c>
      <c r="P67" s="2">
        <f t="shared" si="25"/>
        <v>0</v>
      </c>
      <c r="Q67" s="91">
        <f t="shared" si="25"/>
        <v>0</v>
      </c>
      <c r="R67" s="2">
        <f>SUM(H67+J67+L67+N67+P67)</f>
        <v>0</v>
      </c>
      <c r="S67" s="91">
        <f>SUM(I67+K67+M67+O67+Q67)</f>
        <v>0</v>
      </c>
    </row>
    <row r="68" spans="1:19" ht="12.75">
      <c r="A68" s="50" t="s">
        <v>66</v>
      </c>
      <c r="B68" s="173"/>
      <c r="C68" s="173"/>
      <c r="D68" s="173"/>
      <c r="E68" s="173"/>
      <c r="F68" s="1" t="s">
        <v>8</v>
      </c>
      <c r="G68" s="21"/>
      <c r="H68" s="2">
        <f>IF($G68&gt;=300,($G68+100)*H65,0)</f>
        <v>0</v>
      </c>
      <c r="I68" s="91">
        <f>IF($G68&gt;=300,($G68+100)*I65,0)</f>
        <v>0</v>
      </c>
      <c r="J68" s="2">
        <f>IF($G68&gt;=300,($G68+200)*J65,0)</f>
        <v>0</v>
      </c>
      <c r="K68" s="91">
        <f>IF($G68&gt;=300,($G68+200)*K65,0)</f>
        <v>0</v>
      </c>
      <c r="L68" s="2">
        <f>IF($G68&gt;=300,($G68+300)*L65,0)</f>
        <v>0</v>
      </c>
      <c r="M68" s="91">
        <f>IF($G68&gt;=300,($G68+300)*M65,0)</f>
        <v>0</v>
      </c>
      <c r="N68" s="2">
        <f>IF($G68&gt;=300,($G68+400)*N65,0)</f>
        <v>0</v>
      </c>
      <c r="O68" s="91">
        <f>IF($G68&gt;=300,($G68+400)*O65,0)</f>
        <v>0</v>
      </c>
      <c r="P68" s="2">
        <f>IF($G68&gt;=300,($G68+500)*P65,0)</f>
        <v>0</v>
      </c>
      <c r="Q68" s="91">
        <f>IF($G68&gt;=300,($G68+500)*Q65,0)</f>
        <v>0</v>
      </c>
      <c r="R68" s="2">
        <f>SUM(H68+J68+L68+N68+P68)</f>
        <v>0</v>
      </c>
      <c r="S68" s="91">
        <f>SUM(I68+K68+M68+O68+Q68)</f>
        <v>0</v>
      </c>
    </row>
    <row r="69" spans="1:19" ht="12.75">
      <c r="A69" s="50" t="s">
        <v>67</v>
      </c>
      <c r="B69" s="173"/>
      <c r="C69" s="173"/>
      <c r="D69" s="173"/>
      <c r="E69" s="173"/>
      <c r="F69" s="12" t="s">
        <v>14</v>
      </c>
      <c r="G69" s="13"/>
      <c r="H69" s="14">
        <f aca="true" t="shared" si="26" ref="H69:S69">SUM(H67:H68)</f>
        <v>0</v>
      </c>
      <c r="I69" s="92">
        <f t="shared" si="26"/>
        <v>0</v>
      </c>
      <c r="J69" s="14">
        <f t="shared" si="26"/>
        <v>0</v>
      </c>
      <c r="K69" s="92">
        <f t="shared" si="26"/>
        <v>0</v>
      </c>
      <c r="L69" s="14">
        <f t="shared" si="26"/>
        <v>0</v>
      </c>
      <c r="M69" s="92">
        <f t="shared" si="26"/>
        <v>0</v>
      </c>
      <c r="N69" s="14">
        <f t="shared" si="26"/>
        <v>0</v>
      </c>
      <c r="O69" s="92">
        <f t="shared" si="26"/>
        <v>0</v>
      </c>
      <c r="P69" s="14">
        <f t="shared" si="26"/>
        <v>0</v>
      </c>
      <c r="Q69" s="92">
        <f t="shared" si="26"/>
        <v>0</v>
      </c>
      <c r="R69" s="14">
        <f t="shared" si="26"/>
        <v>0</v>
      </c>
      <c r="S69" s="92">
        <f t="shared" si="26"/>
        <v>0</v>
      </c>
    </row>
    <row r="70" spans="1:19" ht="12.75">
      <c r="A70" s="52" t="s">
        <v>70</v>
      </c>
      <c r="B70" s="125"/>
      <c r="C70" s="121" t="s">
        <v>179</v>
      </c>
      <c r="D70" s="125"/>
      <c r="E70" s="121" t="s">
        <v>178</v>
      </c>
      <c r="F70" s="1" t="s">
        <v>1</v>
      </c>
      <c r="G70" s="6">
        <v>0.23</v>
      </c>
      <c r="H70" s="2">
        <f aca="true" t="shared" si="27" ref="H70:Q70">(H67+H68)*$G70</f>
        <v>0</v>
      </c>
      <c r="I70" s="91">
        <f t="shared" si="27"/>
        <v>0</v>
      </c>
      <c r="J70" s="2">
        <f t="shared" si="27"/>
        <v>0</v>
      </c>
      <c r="K70" s="91">
        <f t="shared" si="27"/>
        <v>0</v>
      </c>
      <c r="L70" s="2">
        <f t="shared" si="27"/>
        <v>0</v>
      </c>
      <c r="M70" s="91">
        <f t="shared" si="27"/>
        <v>0</v>
      </c>
      <c r="N70" s="2">
        <f t="shared" si="27"/>
        <v>0</v>
      </c>
      <c r="O70" s="91">
        <f t="shared" si="27"/>
        <v>0</v>
      </c>
      <c r="P70" s="2">
        <f t="shared" si="27"/>
        <v>0</v>
      </c>
      <c r="Q70" s="91">
        <f t="shared" si="27"/>
        <v>0</v>
      </c>
      <c r="R70" s="2">
        <f>SUM(H70+J70+L70+N70+P70)</f>
        <v>0</v>
      </c>
      <c r="S70" s="91">
        <f>SUM(I70+K70+M70+O70+Q70)</f>
        <v>0</v>
      </c>
    </row>
    <row r="71" spans="1:19" ht="12.75">
      <c r="A71" s="52" t="s">
        <v>69</v>
      </c>
      <c r="B71" s="125"/>
      <c r="C71" s="121" t="s">
        <v>180</v>
      </c>
      <c r="D71" s="125"/>
      <c r="E71" s="121" t="s">
        <v>178</v>
      </c>
      <c r="F71" s="1" t="s">
        <v>2</v>
      </c>
      <c r="G71" s="2">
        <v>17412</v>
      </c>
      <c r="H71" s="2">
        <f>($G71*1.1*H65)</f>
        <v>0</v>
      </c>
      <c r="I71" s="91">
        <f>($G71*1.1*I65)</f>
        <v>0</v>
      </c>
      <c r="J71" s="2">
        <f>($G71*1.1*1.1*J65)</f>
        <v>0</v>
      </c>
      <c r="K71" s="91">
        <f>($G71*1.1*1.1*K65)</f>
        <v>0</v>
      </c>
      <c r="L71" s="2">
        <f>($G71*1.1*1.1*1.1*L65)</f>
        <v>0</v>
      </c>
      <c r="M71" s="91">
        <f>($G71*1.1*1.1*1.1*M65)</f>
        <v>0</v>
      </c>
      <c r="N71" s="2">
        <f>($G71*1.1*1.1*1.1*1.1*N65)</f>
        <v>0</v>
      </c>
      <c r="O71" s="91">
        <f>($G71*1.1*1.1*1.1*1.1*O65)</f>
        <v>0</v>
      </c>
      <c r="P71" s="2">
        <f>($G71*1.1*1.1*1.1*1.1*1.1*P65)</f>
        <v>0</v>
      </c>
      <c r="Q71" s="91">
        <f>($G71*1.1*1.1*1.1*1.1*1.1*Q65)</f>
        <v>0</v>
      </c>
      <c r="R71" s="2">
        <f>SUM(H71+J71+L71+N71+P71)</f>
        <v>0</v>
      </c>
      <c r="S71" s="91">
        <f>SUM(I71+K71+M71+O71+Q71)</f>
        <v>0</v>
      </c>
    </row>
    <row r="72" spans="1:19" ht="12.75">
      <c r="A72" s="52"/>
      <c r="B72" s="52"/>
      <c r="C72" s="52"/>
      <c r="D72" s="52"/>
      <c r="E72" s="44"/>
      <c r="F72" s="12" t="s">
        <v>15</v>
      </c>
      <c r="G72" s="13"/>
      <c r="H72" s="14">
        <f aca="true" t="shared" si="28" ref="H72:S72">SUM(H70:H71)</f>
        <v>0</v>
      </c>
      <c r="I72" s="92">
        <f t="shared" si="28"/>
        <v>0</v>
      </c>
      <c r="J72" s="14">
        <f t="shared" si="28"/>
        <v>0</v>
      </c>
      <c r="K72" s="92">
        <f t="shared" si="28"/>
        <v>0</v>
      </c>
      <c r="L72" s="14">
        <f t="shared" si="28"/>
        <v>0</v>
      </c>
      <c r="M72" s="92">
        <f t="shared" si="28"/>
        <v>0</v>
      </c>
      <c r="N72" s="14">
        <f t="shared" si="28"/>
        <v>0</v>
      </c>
      <c r="O72" s="92">
        <f t="shared" si="28"/>
        <v>0</v>
      </c>
      <c r="P72" s="14">
        <f t="shared" si="28"/>
        <v>0</v>
      </c>
      <c r="Q72" s="92">
        <f t="shared" si="28"/>
        <v>0</v>
      </c>
      <c r="R72" s="14">
        <f t="shared" si="28"/>
        <v>0</v>
      </c>
      <c r="S72" s="92">
        <f t="shared" si="28"/>
        <v>0</v>
      </c>
    </row>
    <row r="73" spans="1:19" ht="12.75">
      <c r="A73" s="178" t="s">
        <v>27</v>
      </c>
      <c r="B73" s="178"/>
      <c r="C73" s="178"/>
      <c r="D73" s="178"/>
      <c r="E73" s="178"/>
      <c r="F73" s="156"/>
      <c r="H73" s="8">
        <f aca="true" t="shared" si="29" ref="H73:S73">(H69+H72)</f>
        <v>0</v>
      </c>
      <c r="I73" s="93">
        <f t="shared" si="29"/>
        <v>0</v>
      </c>
      <c r="J73" s="8">
        <f t="shared" si="29"/>
        <v>0</v>
      </c>
      <c r="K73" s="93">
        <f t="shared" si="29"/>
        <v>0</v>
      </c>
      <c r="L73" s="8">
        <f t="shared" si="29"/>
        <v>0</v>
      </c>
      <c r="M73" s="93">
        <f t="shared" si="29"/>
        <v>0</v>
      </c>
      <c r="N73" s="8">
        <f t="shared" si="29"/>
        <v>0</v>
      </c>
      <c r="O73" s="93">
        <f t="shared" si="29"/>
        <v>0</v>
      </c>
      <c r="P73" s="8">
        <f t="shared" si="29"/>
        <v>0</v>
      </c>
      <c r="Q73" s="93">
        <f t="shared" si="29"/>
        <v>0</v>
      </c>
      <c r="R73" s="8">
        <f t="shared" si="29"/>
        <v>0</v>
      </c>
      <c r="S73" s="93">
        <f t="shared" si="29"/>
        <v>0</v>
      </c>
    </row>
    <row r="74" spans="1:19" ht="12.75">
      <c r="A74" s="37"/>
      <c r="B74" s="37"/>
      <c r="C74" s="37"/>
      <c r="D74" s="37"/>
      <c r="E74" s="37"/>
      <c r="F74" s="37"/>
      <c r="G74" s="38"/>
      <c r="H74" s="39"/>
      <c r="I74" s="91"/>
      <c r="J74" s="39"/>
      <c r="K74" s="91"/>
      <c r="L74" s="39"/>
      <c r="M74" s="91"/>
      <c r="N74" s="39"/>
      <c r="O74" s="91"/>
      <c r="P74" s="39"/>
      <c r="Q74" s="91"/>
      <c r="R74" s="39"/>
      <c r="S74" s="90"/>
    </row>
    <row r="75" spans="1:19" ht="12.75">
      <c r="A75" s="50" t="s">
        <v>63</v>
      </c>
      <c r="B75" s="173"/>
      <c r="C75" s="173"/>
      <c r="D75" s="173"/>
      <c r="E75" s="173"/>
      <c r="F75" s="176" t="s">
        <v>68</v>
      </c>
      <c r="G75" s="177"/>
      <c r="H75" s="88"/>
      <c r="I75" s="106"/>
      <c r="J75" s="88"/>
      <c r="K75" s="106"/>
      <c r="L75" s="88"/>
      <c r="M75" s="106"/>
      <c r="N75" s="88"/>
      <c r="O75" s="106"/>
      <c r="P75" s="88"/>
      <c r="Q75" s="106"/>
      <c r="S75" s="90"/>
    </row>
    <row r="76" spans="1:19" ht="12.75">
      <c r="A76" s="50" t="s">
        <v>64</v>
      </c>
      <c r="B76" s="173"/>
      <c r="C76" s="173"/>
      <c r="D76" s="173"/>
      <c r="E76" s="173"/>
      <c r="F76" s="179" t="s">
        <v>29</v>
      </c>
      <c r="G76" s="180"/>
      <c r="H76" s="23">
        <f>(G77*1.03)</f>
        <v>0</v>
      </c>
      <c r="I76" s="97">
        <f>H76</f>
        <v>0</v>
      </c>
      <c r="J76" s="23">
        <f>(H76*1.03)</f>
        <v>0</v>
      </c>
      <c r="K76" s="97">
        <f>J76</f>
        <v>0</v>
      </c>
      <c r="L76" s="23">
        <f>(J76*1.03)</f>
        <v>0</v>
      </c>
      <c r="M76" s="97">
        <f>L76</f>
        <v>0</v>
      </c>
      <c r="N76" s="23">
        <f>(L76*1.03)</f>
        <v>0</v>
      </c>
      <c r="O76" s="97">
        <f>N76</f>
        <v>0</v>
      </c>
      <c r="P76" s="23">
        <f>(N76*1.03)</f>
        <v>0</v>
      </c>
      <c r="Q76" s="97">
        <f>P76</f>
        <v>0</v>
      </c>
      <c r="S76" s="90"/>
    </row>
    <row r="77" spans="1:19" ht="12.75">
      <c r="A77" s="51" t="s">
        <v>65</v>
      </c>
      <c r="B77" s="181"/>
      <c r="C77" s="181"/>
      <c r="D77" s="181"/>
      <c r="E77" s="181"/>
      <c r="F77" s="7" t="s">
        <v>30</v>
      </c>
      <c r="G77" s="24"/>
      <c r="H77" s="2">
        <f aca="true" t="shared" si="30" ref="H77:Q77">(H76*H75)</f>
        <v>0</v>
      </c>
      <c r="I77" s="91">
        <f t="shared" si="30"/>
        <v>0</v>
      </c>
      <c r="J77" s="2">
        <f t="shared" si="30"/>
        <v>0</v>
      </c>
      <c r="K77" s="91">
        <f t="shared" si="30"/>
        <v>0</v>
      </c>
      <c r="L77" s="2">
        <f t="shared" si="30"/>
        <v>0</v>
      </c>
      <c r="M77" s="91">
        <f t="shared" si="30"/>
        <v>0</v>
      </c>
      <c r="N77" s="2">
        <f t="shared" si="30"/>
        <v>0</v>
      </c>
      <c r="O77" s="91">
        <f t="shared" si="30"/>
        <v>0</v>
      </c>
      <c r="P77" s="2">
        <f t="shared" si="30"/>
        <v>0</v>
      </c>
      <c r="Q77" s="91">
        <f t="shared" si="30"/>
        <v>0</v>
      </c>
      <c r="R77" s="2">
        <f>SUM(H77+J77+L77+N77+P77)</f>
        <v>0</v>
      </c>
      <c r="S77" s="91">
        <f>SUM(I77+K77+M77+O77+Q77)</f>
        <v>0</v>
      </c>
    </row>
    <row r="78" spans="1:19" ht="12.75">
      <c r="A78" s="50" t="s">
        <v>66</v>
      </c>
      <c r="B78" s="173"/>
      <c r="C78" s="173"/>
      <c r="D78" s="173"/>
      <c r="E78" s="173"/>
      <c r="F78" s="1" t="s">
        <v>8</v>
      </c>
      <c r="G78" s="21"/>
      <c r="H78" s="2">
        <f>IF($G78&gt;=300,($G78+100)*H75,0)</f>
        <v>0</v>
      </c>
      <c r="I78" s="91">
        <f>IF($G78&gt;=300,($G78+100)*I75,0)</f>
        <v>0</v>
      </c>
      <c r="J78" s="2">
        <f>IF($G78&gt;=300,($G78+200)*J75,0)</f>
        <v>0</v>
      </c>
      <c r="K78" s="91">
        <f>IF($G78&gt;=300,($G78+200)*K75,0)</f>
        <v>0</v>
      </c>
      <c r="L78" s="2">
        <f>IF($G78&gt;=300,($G78+300)*L75,0)</f>
        <v>0</v>
      </c>
      <c r="M78" s="91">
        <f>IF($G78&gt;=300,($G78+300)*M75,0)</f>
        <v>0</v>
      </c>
      <c r="N78" s="2">
        <f>IF($G78&gt;=300,($G78+400)*N75,0)</f>
        <v>0</v>
      </c>
      <c r="O78" s="91">
        <f>IF($G78&gt;=300,($G78+400)*O75,0)</f>
        <v>0</v>
      </c>
      <c r="P78" s="2">
        <f>IF($G78&gt;=300,($G78+500)*P75,0)</f>
        <v>0</v>
      </c>
      <c r="Q78" s="91">
        <f>IF($G78&gt;=300,($G78+500)*Q75,0)</f>
        <v>0</v>
      </c>
      <c r="R78" s="2">
        <f>SUM(H78+J78+L78+N78+P78)</f>
        <v>0</v>
      </c>
      <c r="S78" s="91">
        <f>SUM(I78+K78+M78+O78+Q78)</f>
        <v>0</v>
      </c>
    </row>
    <row r="79" spans="1:19" ht="12.75">
      <c r="A79" s="50" t="s">
        <v>67</v>
      </c>
      <c r="B79" s="173"/>
      <c r="C79" s="173"/>
      <c r="D79" s="173"/>
      <c r="E79" s="173"/>
      <c r="F79" s="12" t="s">
        <v>14</v>
      </c>
      <c r="G79" s="13"/>
      <c r="H79" s="14">
        <f aca="true" t="shared" si="31" ref="H79:S79">SUM(H77:H78)</f>
        <v>0</v>
      </c>
      <c r="I79" s="92">
        <f t="shared" si="31"/>
        <v>0</v>
      </c>
      <c r="J79" s="14">
        <f t="shared" si="31"/>
        <v>0</v>
      </c>
      <c r="K79" s="92">
        <f t="shared" si="31"/>
        <v>0</v>
      </c>
      <c r="L79" s="14">
        <f t="shared" si="31"/>
        <v>0</v>
      </c>
      <c r="M79" s="92">
        <f t="shared" si="31"/>
        <v>0</v>
      </c>
      <c r="N79" s="14">
        <f t="shared" si="31"/>
        <v>0</v>
      </c>
      <c r="O79" s="92">
        <f t="shared" si="31"/>
        <v>0</v>
      </c>
      <c r="P79" s="14">
        <f t="shared" si="31"/>
        <v>0</v>
      </c>
      <c r="Q79" s="92">
        <f t="shared" si="31"/>
        <v>0</v>
      </c>
      <c r="R79" s="14">
        <f t="shared" si="31"/>
        <v>0</v>
      </c>
      <c r="S79" s="92">
        <f t="shared" si="31"/>
        <v>0</v>
      </c>
    </row>
    <row r="80" spans="1:19" ht="12.75">
      <c r="A80" s="52" t="s">
        <v>70</v>
      </c>
      <c r="B80" s="125"/>
      <c r="C80" s="121" t="s">
        <v>179</v>
      </c>
      <c r="D80" s="125"/>
      <c r="E80" s="121" t="s">
        <v>178</v>
      </c>
      <c r="F80" s="1" t="s">
        <v>1</v>
      </c>
      <c r="G80" s="6">
        <v>0.23</v>
      </c>
      <c r="H80" s="2">
        <f aca="true" t="shared" si="32" ref="H80:Q80">(H77+H78)*$G80</f>
        <v>0</v>
      </c>
      <c r="I80" s="91">
        <f t="shared" si="32"/>
        <v>0</v>
      </c>
      <c r="J80" s="2">
        <f t="shared" si="32"/>
        <v>0</v>
      </c>
      <c r="K80" s="91">
        <f t="shared" si="32"/>
        <v>0</v>
      </c>
      <c r="L80" s="2">
        <f t="shared" si="32"/>
        <v>0</v>
      </c>
      <c r="M80" s="91">
        <f t="shared" si="32"/>
        <v>0</v>
      </c>
      <c r="N80" s="2">
        <f t="shared" si="32"/>
        <v>0</v>
      </c>
      <c r="O80" s="91">
        <f t="shared" si="32"/>
        <v>0</v>
      </c>
      <c r="P80" s="2">
        <f t="shared" si="32"/>
        <v>0</v>
      </c>
      <c r="Q80" s="91">
        <f t="shared" si="32"/>
        <v>0</v>
      </c>
      <c r="R80" s="2">
        <f>SUM(H80+J80+L80+N80+P80)</f>
        <v>0</v>
      </c>
      <c r="S80" s="91">
        <f>SUM(I80+K80+M80+O80+Q80)</f>
        <v>0</v>
      </c>
    </row>
    <row r="81" spans="1:19" ht="12.75">
      <c r="A81" s="52" t="s">
        <v>69</v>
      </c>
      <c r="B81" s="125"/>
      <c r="C81" s="121" t="s">
        <v>180</v>
      </c>
      <c r="D81" s="125"/>
      <c r="E81" s="121" t="s">
        <v>178</v>
      </c>
      <c r="F81" s="1" t="s">
        <v>2</v>
      </c>
      <c r="G81" s="2">
        <v>17412</v>
      </c>
      <c r="H81" s="2">
        <f>($G81*1.1*H75)</f>
        <v>0</v>
      </c>
      <c r="I81" s="91">
        <f>($G81*1.1*I75)</f>
        <v>0</v>
      </c>
      <c r="J81" s="2">
        <f>($G81*1.1*1.1*J75)</f>
        <v>0</v>
      </c>
      <c r="K81" s="91">
        <f>($G81*1.1*1.1*K75)</f>
        <v>0</v>
      </c>
      <c r="L81" s="2">
        <f>($G81*1.1*1.1*1.1*L75)</f>
        <v>0</v>
      </c>
      <c r="M81" s="91">
        <f>($G81*1.1*1.1*1.1*M75)</f>
        <v>0</v>
      </c>
      <c r="N81" s="2">
        <f>($G81*1.1*1.1*1.1*1.1*N75)</f>
        <v>0</v>
      </c>
      <c r="O81" s="91">
        <f>($G81*1.1*1.1*1.1*1.1*O75)</f>
        <v>0</v>
      </c>
      <c r="P81" s="2">
        <f>($G81*1.1*1.1*1.1*1.1*1.1*P75)</f>
        <v>0</v>
      </c>
      <c r="Q81" s="91">
        <f>($G81*1.1*1.1*1.1*1.1*1.1*Q75)</f>
        <v>0</v>
      </c>
      <c r="R81" s="2">
        <f>SUM(H81+J81+L81+N81+P81)</f>
        <v>0</v>
      </c>
      <c r="S81" s="91">
        <f>SUM(I81+K81+M81+O81+Q81)</f>
        <v>0</v>
      </c>
    </row>
    <row r="82" spans="1:19" ht="12.75">
      <c r="A82" s="52"/>
      <c r="B82" s="52"/>
      <c r="C82" s="52"/>
      <c r="D82" s="52"/>
      <c r="E82" s="44"/>
      <c r="F82" s="12" t="s">
        <v>15</v>
      </c>
      <c r="G82" s="13"/>
      <c r="H82" s="14">
        <f aca="true" t="shared" si="33" ref="H82:S82">SUM(H80:H81)</f>
        <v>0</v>
      </c>
      <c r="I82" s="92">
        <f t="shared" si="33"/>
        <v>0</v>
      </c>
      <c r="J82" s="14">
        <f t="shared" si="33"/>
        <v>0</v>
      </c>
      <c r="K82" s="92">
        <f t="shared" si="33"/>
        <v>0</v>
      </c>
      <c r="L82" s="14">
        <f t="shared" si="33"/>
        <v>0</v>
      </c>
      <c r="M82" s="92">
        <f t="shared" si="33"/>
        <v>0</v>
      </c>
      <c r="N82" s="14">
        <f t="shared" si="33"/>
        <v>0</v>
      </c>
      <c r="O82" s="92">
        <f t="shared" si="33"/>
        <v>0</v>
      </c>
      <c r="P82" s="14">
        <f t="shared" si="33"/>
        <v>0</v>
      </c>
      <c r="Q82" s="92">
        <f t="shared" si="33"/>
        <v>0</v>
      </c>
      <c r="R82" s="14">
        <f t="shared" si="33"/>
        <v>0</v>
      </c>
      <c r="S82" s="92">
        <f t="shared" si="33"/>
        <v>0</v>
      </c>
    </row>
    <row r="83" spans="1:19" ht="12.75">
      <c r="A83" s="178" t="s">
        <v>27</v>
      </c>
      <c r="B83" s="178"/>
      <c r="C83" s="178"/>
      <c r="D83" s="178"/>
      <c r="E83" s="178"/>
      <c r="F83" s="156"/>
      <c r="H83" s="8">
        <f aca="true" t="shared" si="34" ref="H83:S83">(H79+H82)</f>
        <v>0</v>
      </c>
      <c r="I83" s="93">
        <f t="shared" si="34"/>
        <v>0</v>
      </c>
      <c r="J83" s="8">
        <f t="shared" si="34"/>
        <v>0</v>
      </c>
      <c r="K83" s="93">
        <f t="shared" si="34"/>
        <v>0</v>
      </c>
      <c r="L83" s="8">
        <f t="shared" si="34"/>
        <v>0</v>
      </c>
      <c r="M83" s="93">
        <f t="shared" si="34"/>
        <v>0</v>
      </c>
      <c r="N83" s="8">
        <f t="shared" si="34"/>
        <v>0</v>
      </c>
      <c r="O83" s="93">
        <f t="shared" si="34"/>
        <v>0</v>
      </c>
      <c r="P83" s="8">
        <f t="shared" si="34"/>
        <v>0</v>
      </c>
      <c r="Q83" s="93">
        <f t="shared" si="34"/>
        <v>0</v>
      </c>
      <c r="R83" s="8">
        <f t="shared" si="34"/>
        <v>0</v>
      </c>
      <c r="S83" s="93">
        <f t="shared" si="34"/>
        <v>0</v>
      </c>
    </row>
    <row r="84" spans="1:19" ht="12.75">
      <c r="A84" s="37"/>
      <c r="B84" s="37"/>
      <c r="C84" s="37"/>
      <c r="D84" s="37"/>
      <c r="E84" s="37"/>
      <c r="F84" s="37"/>
      <c r="G84" s="38"/>
      <c r="H84" s="39"/>
      <c r="I84" s="91"/>
      <c r="J84" s="39"/>
      <c r="K84" s="91"/>
      <c r="L84" s="39"/>
      <c r="M84" s="91"/>
      <c r="N84" s="39"/>
      <c r="O84" s="91"/>
      <c r="P84" s="39"/>
      <c r="Q84" s="91"/>
      <c r="R84" s="39"/>
      <c r="S84" s="90"/>
    </row>
    <row r="85" spans="1:19" ht="12.75">
      <c r="A85" s="50" t="s">
        <v>63</v>
      </c>
      <c r="B85" s="173"/>
      <c r="C85" s="173"/>
      <c r="D85" s="173"/>
      <c r="E85" s="173"/>
      <c r="F85" s="176" t="s">
        <v>68</v>
      </c>
      <c r="G85" s="177"/>
      <c r="H85" s="88"/>
      <c r="I85" s="106"/>
      <c r="J85" s="88"/>
      <c r="K85" s="106"/>
      <c r="L85" s="88"/>
      <c r="M85" s="106"/>
      <c r="N85" s="88"/>
      <c r="O85" s="106"/>
      <c r="P85" s="88"/>
      <c r="Q85" s="106"/>
      <c r="S85" s="90"/>
    </row>
    <row r="86" spans="1:19" ht="12.75">
      <c r="A86" s="50" t="s">
        <v>64</v>
      </c>
      <c r="B86" s="173"/>
      <c r="C86" s="173"/>
      <c r="D86" s="173"/>
      <c r="E86" s="173"/>
      <c r="F86" s="179" t="s">
        <v>29</v>
      </c>
      <c r="G86" s="180"/>
      <c r="H86" s="23">
        <f>(G87*1.03)</f>
        <v>0</v>
      </c>
      <c r="I86" s="97">
        <f>H86</f>
        <v>0</v>
      </c>
      <c r="J86" s="23">
        <f>(H86*1.03)</f>
        <v>0</v>
      </c>
      <c r="K86" s="97">
        <f>J86</f>
        <v>0</v>
      </c>
      <c r="L86" s="23">
        <f>(J86*1.03)</f>
        <v>0</v>
      </c>
      <c r="M86" s="97">
        <f>L86</f>
        <v>0</v>
      </c>
      <c r="N86" s="23">
        <f>(L86*1.03)</f>
        <v>0</v>
      </c>
      <c r="O86" s="97">
        <f>N86</f>
        <v>0</v>
      </c>
      <c r="P86" s="23">
        <f>(N86*1.03)</f>
        <v>0</v>
      </c>
      <c r="Q86" s="97">
        <f>P86</f>
        <v>0</v>
      </c>
      <c r="S86" s="90"/>
    </row>
    <row r="87" spans="1:19" ht="12.75">
      <c r="A87" s="51" t="s">
        <v>65</v>
      </c>
      <c r="B87" s="181"/>
      <c r="C87" s="181"/>
      <c r="D87" s="181"/>
      <c r="E87" s="181"/>
      <c r="F87" s="7" t="s">
        <v>30</v>
      </c>
      <c r="G87" s="24"/>
      <c r="H87" s="2">
        <f aca="true" t="shared" si="35" ref="H87:Q87">(H86*H85)</f>
        <v>0</v>
      </c>
      <c r="I87" s="91">
        <f t="shared" si="35"/>
        <v>0</v>
      </c>
      <c r="J87" s="2">
        <f t="shared" si="35"/>
        <v>0</v>
      </c>
      <c r="K87" s="91">
        <f t="shared" si="35"/>
        <v>0</v>
      </c>
      <c r="L87" s="2">
        <f t="shared" si="35"/>
        <v>0</v>
      </c>
      <c r="M87" s="91">
        <f t="shared" si="35"/>
        <v>0</v>
      </c>
      <c r="N87" s="2">
        <f t="shared" si="35"/>
        <v>0</v>
      </c>
      <c r="O87" s="91">
        <f t="shared" si="35"/>
        <v>0</v>
      </c>
      <c r="P87" s="2">
        <f t="shared" si="35"/>
        <v>0</v>
      </c>
      <c r="Q87" s="91">
        <f t="shared" si="35"/>
        <v>0</v>
      </c>
      <c r="R87" s="2">
        <f>SUM(H87+J87+L87+N87+P87)</f>
        <v>0</v>
      </c>
      <c r="S87" s="91">
        <f>SUM(I87+K87+M87+O87+Q87)</f>
        <v>0</v>
      </c>
    </row>
    <row r="88" spans="1:19" ht="12.75">
      <c r="A88" s="50" t="s">
        <v>66</v>
      </c>
      <c r="B88" s="173"/>
      <c r="C88" s="173"/>
      <c r="D88" s="173"/>
      <c r="E88" s="173"/>
      <c r="F88" s="1" t="s">
        <v>8</v>
      </c>
      <c r="G88" s="21"/>
      <c r="H88" s="2">
        <f>IF($G88&gt;=300,($G88+100)*H85,0)</f>
        <v>0</v>
      </c>
      <c r="I88" s="91">
        <f>IF($G88&gt;=300,($G88+100)*I85,0)</f>
        <v>0</v>
      </c>
      <c r="J88" s="2">
        <f>IF($G88&gt;=300,($G88+200)*J85,0)</f>
        <v>0</v>
      </c>
      <c r="K88" s="91">
        <f>IF($G88&gt;=300,($G88+200)*K85,0)</f>
        <v>0</v>
      </c>
      <c r="L88" s="2">
        <f>IF($G88&gt;=300,($G88+300)*L85,0)</f>
        <v>0</v>
      </c>
      <c r="M88" s="91">
        <f>IF($G88&gt;=300,($G88+300)*M85,0)</f>
        <v>0</v>
      </c>
      <c r="N88" s="2">
        <f>IF($G88&gt;=300,($G88+400)*N85,0)</f>
        <v>0</v>
      </c>
      <c r="O88" s="91">
        <f>IF($G88&gt;=300,($G88+400)*O85,0)</f>
        <v>0</v>
      </c>
      <c r="P88" s="2">
        <f>IF($G88&gt;=300,($G88+500)*P85,0)</f>
        <v>0</v>
      </c>
      <c r="Q88" s="91">
        <f>IF($G88&gt;=300,($G88+500)*Q85,0)</f>
        <v>0</v>
      </c>
      <c r="R88" s="2">
        <f>SUM(H88+J88+L88+N88+P88)</f>
        <v>0</v>
      </c>
      <c r="S88" s="91">
        <f>SUM(I88+K88+M88+O88+Q88)</f>
        <v>0</v>
      </c>
    </row>
    <row r="89" spans="1:19" ht="12.75">
      <c r="A89" s="50" t="s">
        <v>67</v>
      </c>
      <c r="B89" s="173"/>
      <c r="C89" s="173"/>
      <c r="D89" s="173"/>
      <c r="E89" s="173"/>
      <c r="F89" s="12" t="s">
        <v>14</v>
      </c>
      <c r="G89" s="13"/>
      <c r="H89" s="14">
        <f aca="true" t="shared" si="36" ref="H89:S89">SUM(H87:H88)</f>
        <v>0</v>
      </c>
      <c r="I89" s="92">
        <f t="shared" si="36"/>
        <v>0</v>
      </c>
      <c r="J89" s="14">
        <f t="shared" si="36"/>
        <v>0</v>
      </c>
      <c r="K89" s="92">
        <f t="shared" si="36"/>
        <v>0</v>
      </c>
      <c r="L89" s="14">
        <f t="shared" si="36"/>
        <v>0</v>
      </c>
      <c r="M89" s="92">
        <f t="shared" si="36"/>
        <v>0</v>
      </c>
      <c r="N89" s="14">
        <f t="shared" si="36"/>
        <v>0</v>
      </c>
      <c r="O89" s="92">
        <f t="shared" si="36"/>
        <v>0</v>
      </c>
      <c r="P89" s="14">
        <f t="shared" si="36"/>
        <v>0</v>
      </c>
      <c r="Q89" s="92">
        <f t="shared" si="36"/>
        <v>0</v>
      </c>
      <c r="R89" s="14">
        <f t="shared" si="36"/>
        <v>0</v>
      </c>
      <c r="S89" s="92">
        <f t="shared" si="36"/>
        <v>0</v>
      </c>
    </row>
    <row r="90" spans="1:19" ht="12.75">
      <c r="A90" s="52" t="s">
        <v>70</v>
      </c>
      <c r="B90" s="125"/>
      <c r="C90" s="121" t="s">
        <v>179</v>
      </c>
      <c r="D90" s="125"/>
      <c r="E90" s="121" t="s">
        <v>178</v>
      </c>
      <c r="F90" s="1" t="s">
        <v>1</v>
      </c>
      <c r="G90" s="6">
        <v>0.23</v>
      </c>
      <c r="H90" s="2">
        <f aca="true" t="shared" si="37" ref="H90:Q90">(H87+H88)*$G90</f>
        <v>0</v>
      </c>
      <c r="I90" s="91">
        <f t="shared" si="37"/>
        <v>0</v>
      </c>
      <c r="J90" s="2">
        <f t="shared" si="37"/>
        <v>0</v>
      </c>
      <c r="K90" s="91">
        <f t="shared" si="37"/>
        <v>0</v>
      </c>
      <c r="L90" s="2">
        <f t="shared" si="37"/>
        <v>0</v>
      </c>
      <c r="M90" s="91">
        <f t="shared" si="37"/>
        <v>0</v>
      </c>
      <c r="N90" s="2">
        <f t="shared" si="37"/>
        <v>0</v>
      </c>
      <c r="O90" s="91">
        <f t="shared" si="37"/>
        <v>0</v>
      </c>
      <c r="P90" s="2">
        <f t="shared" si="37"/>
        <v>0</v>
      </c>
      <c r="Q90" s="91">
        <f t="shared" si="37"/>
        <v>0</v>
      </c>
      <c r="R90" s="2">
        <f>SUM(H90+J90+L90+N90+P90)</f>
        <v>0</v>
      </c>
      <c r="S90" s="91">
        <f>SUM(I90+K90+M90+O90+Q90)</f>
        <v>0</v>
      </c>
    </row>
    <row r="91" spans="1:19" ht="12.75">
      <c r="A91" s="52" t="s">
        <v>69</v>
      </c>
      <c r="B91" s="125"/>
      <c r="C91" s="121" t="s">
        <v>180</v>
      </c>
      <c r="D91" s="125"/>
      <c r="E91" s="121" t="s">
        <v>178</v>
      </c>
      <c r="F91" s="1" t="s">
        <v>2</v>
      </c>
      <c r="G91" s="2">
        <v>17412</v>
      </c>
      <c r="H91" s="2">
        <f>($G91*1.1*H85)</f>
        <v>0</v>
      </c>
      <c r="I91" s="91">
        <f>($G91*1.1*I85)</f>
        <v>0</v>
      </c>
      <c r="J91" s="2">
        <f>($G91*1.1*1.1*J85)</f>
        <v>0</v>
      </c>
      <c r="K91" s="91">
        <f>($G91*1.1*1.1*K85)</f>
        <v>0</v>
      </c>
      <c r="L91" s="2">
        <f>($G91*1.1*1.1*1.1*L85)</f>
        <v>0</v>
      </c>
      <c r="M91" s="91">
        <f>($G91*1.1*1.1*1.1*M85)</f>
        <v>0</v>
      </c>
      <c r="N91" s="2">
        <f>($G91*1.1*1.1*1.1*1.1*N85)</f>
        <v>0</v>
      </c>
      <c r="O91" s="91">
        <f>($G91*1.1*1.1*1.1*1.1*O85)</f>
        <v>0</v>
      </c>
      <c r="P91" s="2">
        <f>($G91*1.1*1.1*1.1*1.1*1.1*P85)</f>
        <v>0</v>
      </c>
      <c r="Q91" s="91">
        <f>($G91*1.1*1.1*1.1*1.1*1.1*Q85)</f>
        <v>0</v>
      </c>
      <c r="R91" s="2">
        <f>SUM(H91+J91+L91+N91+P91)</f>
        <v>0</v>
      </c>
      <c r="S91" s="91">
        <f>SUM(I91+K91+M91+O91+Q91)</f>
        <v>0</v>
      </c>
    </row>
    <row r="92" spans="1:19" ht="12.75">
      <c r="A92" s="52"/>
      <c r="B92" s="52"/>
      <c r="C92" s="52"/>
      <c r="D92" s="52"/>
      <c r="E92" s="44"/>
      <c r="F92" s="12" t="s">
        <v>15</v>
      </c>
      <c r="G92" s="13"/>
      <c r="H92" s="14">
        <f aca="true" t="shared" si="38" ref="H92:S92">SUM(H90:H91)</f>
        <v>0</v>
      </c>
      <c r="I92" s="92">
        <f t="shared" si="38"/>
        <v>0</v>
      </c>
      <c r="J92" s="14">
        <f t="shared" si="38"/>
        <v>0</v>
      </c>
      <c r="K92" s="92">
        <f t="shared" si="38"/>
        <v>0</v>
      </c>
      <c r="L92" s="14">
        <f t="shared" si="38"/>
        <v>0</v>
      </c>
      <c r="M92" s="92">
        <f t="shared" si="38"/>
        <v>0</v>
      </c>
      <c r="N92" s="14">
        <f t="shared" si="38"/>
        <v>0</v>
      </c>
      <c r="O92" s="92">
        <f t="shared" si="38"/>
        <v>0</v>
      </c>
      <c r="P92" s="14">
        <f t="shared" si="38"/>
        <v>0</v>
      </c>
      <c r="Q92" s="92">
        <f t="shared" si="38"/>
        <v>0</v>
      </c>
      <c r="R92" s="14">
        <f t="shared" si="38"/>
        <v>0</v>
      </c>
      <c r="S92" s="92">
        <f t="shared" si="38"/>
        <v>0</v>
      </c>
    </row>
    <row r="93" spans="1:19" ht="12.75">
      <c r="A93" s="178" t="s">
        <v>27</v>
      </c>
      <c r="B93" s="178"/>
      <c r="C93" s="178"/>
      <c r="D93" s="178"/>
      <c r="E93" s="178"/>
      <c r="F93" s="156"/>
      <c r="H93" s="8">
        <f aca="true" t="shared" si="39" ref="H93:S93">(H89+H92)</f>
        <v>0</v>
      </c>
      <c r="I93" s="93">
        <f t="shared" si="39"/>
        <v>0</v>
      </c>
      <c r="J93" s="8">
        <f t="shared" si="39"/>
        <v>0</v>
      </c>
      <c r="K93" s="93">
        <f t="shared" si="39"/>
        <v>0</v>
      </c>
      <c r="L93" s="8">
        <f t="shared" si="39"/>
        <v>0</v>
      </c>
      <c r="M93" s="93">
        <f t="shared" si="39"/>
        <v>0</v>
      </c>
      <c r="N93" s="8">
        <f t="shared" si="39"/>
        <v>0</v>
      </c>
      <c r="O93" s="93">
        <f t="shared" si="39"/>
        <v>0</v>
      </c>
      <c r="P93" s="8">
        <f t="shared" si="39"/>
        <v>0</v>
      </c>
      <c r="Q93" s="93">
        <f t="shared" si="39"/>
        <v>0</v>
      </c>
      <c r="R93" s="8">
        <f t="shared" si="39"/>
        <v>0</v>
      </c>
      <c r="S93" s="93">
        <f t="shared" si="39"/>
        <v>0</v>
      </c>
    </row>
    <row r="94" spans="1:19" ht="12.75">
      <c r="A94" s="37"/>
      <c r="B94" s="37"/>
      <c r="C94" s="37"/>
      <c r="D94" s="37"/>
      <c r="E94" s="37"/>
      <c r="F94" s="37"/>
      <c r="G94" s="38"/>
      <c r="H94" s="39"/>
      <c r="I94" s="91"/>
      <c r="J94" s="39"/>
      <c r="K94" s="91"/>
      <c r="L94" s="39"/>
      <c r="M94" s="91"/>
      <c r="N94" s="39"/>
      <c r="O94" s="91"/>
      <c r="P94" s="39"/>
      <c r="Q94" s="91"/>
      <c r="R94" s="39"/>
      <c r="S94" s="90"/>
    </row>
    <row r="95" spans="1:19" ht="12.75">
      <c r="A95" s="50" t="s">
        <v>63</v>
      </c>
      <c r="B95" s="173"/>
      <c r="C95" s="173"/>
      <c r="D95" s="173"/>
      <c r="E95" s="173"/>
      <c r="F95" s="176" t="s">
        <v>68</v>
      </c>
      <c r="G95" s="177"/>
      <c r="H95" s="88"/>
      <c r="I95" s="106"/>
      <c r="J95" s="88"/>
      <c r="K95" s="106"/>
      <c r="L95" s="88"/>
      <c r="M95" s="106"/>
      <c r="N95" s="88"/>
      <c r="O95" s="106"/>
      <c r="P95" s="88"/>
      <c r="Q95" s="106"/>
      <c r="S95" s="90"/>
    </row>
    <row r="96" spans="1:19" ht="12.75">
      <c r="A96" s="50" t="s">
        <v>64</v>
      </c>
      <c r="B96" s="173"/>
      <c r="C96" s="173"/>
      <c r="D96" s="173"/>
      <c r="E96" s="173"/>
      <c r="F96" s="179" t="s">
        <v>29</v>
      </c>
      <c r="G96" s="180"/>
      <c r="H96" s="23">
        <f>(G97*1.03)</f>
        <v>0</v>
      </c>
      <c r="I96" s="97">
        <f>H96</f>
        <v>0</v>
      </c>
      <c r="J96" s="23">
        <f>(H96*1.03)</f>
        <v>0</v>
      </c>
      <c r="K96" s="97">
        <f>J96</f>
        <v>0</v>
      </c>
      <c r="L96" s="23">
        <f>(J96*1.03)</f>
        <v>0</v>
      </c>
      <c r="M96" s="97">
        <f>L96</f>
        <v>0</v>
      </c>
      <c r="N96" s="23">
        <f>(L96*1.03)</f>
        <v>0</v>
      </c>
      <c r="O96" s="97">
        <f>N96</f>
        <v>0</v>
      </c>
      <c r="P96" s="23">
        <f>(N96*1.03)</f>
        <v>0</v>
      </c>
      <c r="Q96" s="97">
        <f>P96</f>
        <v>0</v>
      </c>
      <c r="S96" s="90"/>
    </row>
    <row r="97" spans="1:19" ht="12.75">
      <c r="A97" s="51" t="s">
        <v>65</v>
      </c>
      <c r="B97" s="181"/>
      <c r="C97" s="181"/>
      <c r="D97" s="181"/>
      <c r="E97" s="181"/>
      <c r="F97" s="7" t="s">
        <v>30</v>
      </c>
      <c r="G97" s="24"/>
      <c r="H97" s="2">
        <f aca="true" t="shared" si="40" ref="H97:Q97">(H96*H95)</f>
        <v>0</v>
      </c>
      <c r="I97" s="91">
        <f t="shared" si="40"/>
        <v>0</v>
      </c>
      <c r="J97" s="2">
        <f t="shared" si="40"/>
        <v>0</v>
      </c>
      <c r="K97" s="91">
        <f t="shared" si="40"/>
        <v>0</v>
      </c>
      <c r="L97" s="2">
        <f t="shared" si="40"/>
        <v>0</v>
      </c>
      <c r="M97" s="91">
        <f t="shared" si="40"/>
        <v>0</v>
      </c>
      <c r="N97" s="2">
        <f t="shared" si="40"/>
        <v>0</v>
      </c>
      <c r="O97" s="91">
        <f t="shared" si="40"/>
        <v>0</v>
      </c>
      <c r="P97" s="2">
        <f t="shared" si="40"/>
        <v>0</v>
      </c>
      <c r="Q97" s="91">
        <f t="shared" si="40"/>
        <v>0</v>
      </c>
      <c r="R97" s="2">
        <f>SUM(H97+J97+L97+N97+P97)</f>
        <v>0</v>
      </c>
      <c r="S97" s="91">
        <f>SUM(I97+K97+M97+O97+Q97)</f>
        <v>0</v>
      </c>
    </row>
    <row r="98" spans="1:19" ht="12.75">
      <c r="A98" s="50" t="s">
        <v>66</v>
      </c>
      <c r="B98" s="173"/>
      <c r="C98" s="173"/>
      <c r="D98" s="173"/>
      <c r="E98" s="173"/>
      <c r="F98" s="1" t="s">
        <v>8</v>
      </c>
      <c r="G98" s="21"/>
      <c r="H98" s="2">
        <f>IF($G98&gt;=300,($G98+100)*H95,0)</f>
        <v>0</v>
      </c>
      <c r="I98" s="91">
        <f>IF($G98&gt;=300,($G98+100)*I95,0)</f>
        <v>0</v>
      </c>
      <c r="J98" s="2">
        <f>IF($G98&gt;=300,($G98+200)*J95,0)</f>
        <v>0</v>
      </c>
      <c r="K98" s="91">
        <f>IF($G98&gt;=300,($G98+200)*K95,0)</f>
        <v>0</v>
      </c>
      <c r="L98" s="2">
        <f>IF($G98&gt;=300,($G98+300)*L95,0)</f>
        <v>0</v>
      </c>
      <c r="M98" s="91">
        <f>IF($G98&gt;=300,($G98+300)*M95,0)</f>
        <v>0</v>
      </c>
      <c r="N98" s="2">
        <f>IF($G98&gt;=300,($G98+400)*N95,0)</f>
        <v>0</v>
      </c>
      <c r="O98" s="91">
        <f>IF($G98&gt;=300,($G98+400)*O95,0)</f>
        <v>0</v>
      </c>
      <c r="P98" s="2">
        <f>IF($G98&gt;=300,($G98+500)*P95,0)</f>
        <v>0</v>
      </c>
      <c r="Q98" s="91">
        <f>IF($G98&gt;=300,($G98+500)*Q95,0)</f>
        <v>0</v>
      </c>
      <c r="R98" s="2">
        <f>SUM(H98+J98+L98+N98+P98)</f>
        <v>0</v>
      </c>
      <c r="S98" s="91">
        <f>SUM(I98+K98+M98+O98+Q98)</f>
        <v>0</v>
      </c>
    </row>
    <row r="99" spans="1:19" ht="12.75">
      <c r="A99" s="50" t="s">
        <v>67</v>
      </c>
      <c r="B99" s="173"/>
      <c r="C99" s="173"/>
      <c r="D99" s="173"/>
      <c r="E99" s="173"/>
      <c r="F99" s="12" t="s">
        <v>14</v>
      </c>
      <c r="G99" s="13"/>
      <c r="H99" s="14">
        <f aca="true" t="shared" si="41" ref="H99:S99">SUM(H97:H98)</f>
        <v>0</v>
      </c>
      <c r="I99" s="92">
        <f t="shared" si="41"/>
        <v>0</v>
      </c>
      <c r="J99" s="14">
        <f t="shared" si="41"/>
        <v>0</v>
      </c>
      <c r="K99" s="92">
        <f t="shared" si="41"/>
        <v>0</v>
      </c>
      <c r="L99" s="14">
        <f t="shared" si="41"/>
        <v>0</v>
      </c>
      <c r="M99" s="92">
        <f t="shared" si="41"/>
        <v>0</v>
      </c>
      <c r="N99" s="14">
        <f t="shared" si="41"/>
        <v>0</v>
      </c>
      <c r="O99" s="92">
        <f t="shared" si="41"/>
        <v>0</v>
      </c>
      <c r="P99" s="14">
        <f t="shared" si="41"/>
        <v>0</v>
      </c>
      <c r="Q99" s="92">
        <f t="shared" si="41"/>
        <v>0</v>
      </c>
      <c r="R99" s="14">
        <f t="shared" si="41"/>
        <v>0</v>
      </c>
      <c r="S99" s="92">
        <f t="shared" si="41"/>
        <v>0</v>
      </c>
    </row>
    <row r="100" spans="1:19" ht="12.75">
      <c r="A100" s="52" t="s">
        <v>70</v>
      </c>
      <c r="B100" s="125"/>
      <c r="C100" s="121" t="s">
        <v>179</v>
      </c>
      <c r="D100" s="125"/>
      <c r="E100" s="121" t="s">
        <v>178</v>
      </c>
      <c r="F100" s="1" t="s">
        <v>1</v>
      </c>
      <c r="G100" s="6">
        <v>0.23</v>
      </c>
      <c r="H100" s="2">
        <f aca="true" t="shared" si="42" ref="H100:Q100">(H97+H98)*$G100</f>
        <v>0</v>
      </c>
      <c r="I100" s="91">
        <f t="shared" si="42"/>
        <v>0</v>
      </c>
      <c r="J100" s="2">
        <f t="shared" si="42"/>
        <v>0</v>
      </c>
      <c r="K100" s="91">
        <f t="shared" si="42"/>
        <v>0</v>
      </c>
      <c r="L100" s="2">
        <f t="shared" si="42"/>
        <v>0</v>
      </c>
      <c r="M100" s="91">
        <f t="shared" si="42"/>
        <v>0</v>
      </c>
      <c r="N100" s="2">
        <f t="shared" si="42"/>
        <v>0</v>
      </c>
      <c r="O100" s="91">
        <f t="shared" si="42"/>
        <v>0</v>
      </c>
      <c r="P100" s="2">
        <f t="shared" si="42"/>
        <v>0</v>
      </c>
      <c r="Q100" s="91">
        <f t="shared" si="42"/>
        <v>0</v>
      </c>
      <c r="R100" s="2">
        <f>SUM(H100+J100+L100+N100+P100)</f>
        <v>0</v>
      </c>
      <c r="S100" s="91">
        <f>SUM(I100+K100+M100+O100+Q100)</f>
        <v>0</v>
      </c>
    </row>
    <row r="101" spans="1:19" ht="12.75">
      <c r="A101" s="52" t="s">
        <v>69</v>
      </c>
      <c r="B101" s="125"/>
      <c r="C101" s="121" t="s">
        <v>180</v>
      </c>
      <c r="D101" s="125"/>
      <c r="E101" s="121" t="s">
        <v>178</v>
      </c>
      <c r="F101" s="1" t="s">
        <v>2</v>
      </c>
      <c r="G101" s="2">
        <v>17412</v>
      </c>
      <c r="H101" s="2">
        <f>($G101*1.1*H95)</f>
        <v>0</v>
      </c>
      <c r="I101" s="91">
        <f>($G101*1.1*I95)</f>
        <v>0</v>
      </c>
      <c r="J101" s="2">
        <f>($G101*1.1*1.1*J95)</f>
        <v>0</v>
      </c>
      <c r="K101" s="91">
        <f>($G101*1.1*1.1*K95)</f>
        <v>0</v>
      </c>
      <c r="L101" s="2">
        <f>($G101*1.1*1.1*1.1*L95)</f>
        <v>0</v>
      </c>
      <c r="M101" s="91">
        <f>($G101*1.1*1.1*1.1*M95)</f>
        <v>0</v>
      </c>
      <c r="N101" s="2">
        <f>($G101*1.1*1.1*1.1*1.1*N95)</f>
        <v>0</v>
      </c>
      <c r="O101" s="91">
        <f>($G101*1.1*1.1*1.1*1.1*O95)</f>
        <v>0</v>
      </c>
      <c r="P101" s="2">
        <f>($G101*1.1*1.1*1.1*1.1*1.1*P95)</f>
        <v>0</v>
      </c>
      <c r="Q101" s="91">
        <f>($G101*1.1*1.1*1.1*1.1*1.1*Q95)</f>
        <v>0</v>
      </c>
      <c r="R101" s="2">
        <f>SUM(H101+J101+L101+N101+P101)</f>
        <v>0</v>
      </c>
      <c r="S101" s="91">
        <f>SUM(I101+K101+M101+O101+Q101)</f>
        <v>0</v>
      </c>
    </row>
    <row r="102" spans="1:19" ht="12.75">
      <c r="A102" s="52"/>
      <c r="B102" s="52"/>
      <c r="C102" s="52"/>
      <c r="D102" s="52"/>
      <c r="E102" s="44"/>
      <c r="F102" s="12" t="s">
        <v>15</v>
      </c>
      <c r="G102" s="13"/>
      <c r="H102" s="14">
        <f aca="true" t="shared" si="43" ref="H102:S102">SUM(H100:H101)</f>
        <v>0</v>
      </c>
      <c r="I102" s="92">
        <f t="shared" si="43"/>
        <v>0</v>
      </c>
      <c r="J102" s="14">
        <f t="shared" si="43"/>
        <v>0</v>
      </c>
      <c r="K102" s="92">
        <f t="shared" si="43"/>
        <v>0</v>
      </c>
      <c r="L102" s="14">
        <f t="shared" si="43"/>
        <v>0</v>
      </c>
      <c r="M102" s="92">
        <f t="shared" si="43"/>
        <v>0</v>
      </c>
      <c r="N102" s="14">
        <f t="shared" si="43"/>
        <v>0</v>
      </c>
      <c r="O102" s="92">
        <f t="shared" si="43"/>
        <v>0</v>
      </c>
      <c r="P102" s="14">
        <f t="shared" si="43"/>
        <v>0</v>
      </c>
      <c r="Q102" s="92">
        <f t="shared" si="43"/>
        <v>0</v>
      </c>
      <c r="R102" s="14">
        <f t="shared" si="43"/>
        <v>0</v>
      </c>
      <c r="S102" s="92">
        <f t="shared" si="43"/>
        <v>0</v>
      </c>
    </row>
    <row r="103" spans="1:19" ht="12.75">
      <c r="A103" s="178" t="s">
        <v>27</v>
      </c>
      <c r="B103" s="178"/>
      <c r="C103" s="178"/>
      <c r="D103" s="178"/>
      <c r="E103" s="178"/>
      <c r="F103" s="156"/>
      <c r="H103" s="8">
        <f aca="true" t="shared" si="44" ref="H103:S103">(H99+H102)</f>
        <v>0</v>
      </c>
      <c r="I103" s="93">
        <f t="shared" si="44"/>
        <v>0</v>
      </c>
      <c r="J103" s="8">
        <f t="shared" si="44"/>
        <v>0</v>
      </c>
      <c r="K103" s="93">
        <f t="shared" si="44"/>
        <v>0</v>
      </c>
      <c r="L103" s="8">
        <f t="shared" si="44"/>
        <v>0</v>
      </c>
      <c r="M103" s="93">
        <f t="shared" si="44"/>
        <v>0</v>
      </c>
      <c r="N103" s="8">
        <f t="shared" si="44"/>
        <v>0</v>
      </c>
      <c r="O103" s="93">
        <f t="shared" si="44"/>
        <v>0</v>
      </c>
      <c r="P103" s="8">
        <f t="shared" si="44"/>
        <v>0</v>
      </c>
      <c r="Q103" s="93">
        <f t="shared" si="44"/>
        <v>0</v>
      </c>
      <c r="R103" s="8">
        <f t="shared" si="44"/>
        <v>0</v>
      </c>
      <c r="S103" s="93">
        <f t="shared" si="44"/>
        <v>0</v>
      </c>
    </row>
    <row r="104" spans="1:19" ht="12.75">
      <c r="A104" s="40"/>
      <c r="B104" s="40"/>
      <c r="C104" s="40"/>
      <c r="D104" s="40"/>
      <c r="E104" s="40"/>
      <c r="F104" s="37"/>
      <c r="G104" s="37"/>
      <c r="H104" s="39"/>
      <c r="I104" s="91"/>
      <c r="J104" s="37"/>
      <c r="K104" s="90"/>
      <c r="L104" s="37"/>
      <c r="M104" s="90"/>
      <c r="N104" s="37"/>
      <c r="O104" s="90"/>
      <c r="P104" s="37"/>
      <c r="Q104" s="90"/>
      <c r="R104" s="37"/>
      <c r="S104" s="90"/>
    </row>
    <row r="105" spans="1:19" ht="12.75">
      <c r="A105" s="50" t="s">
        <v>63</v>
      </c>
      <c r="B105" s="173"/>
      <c r="C105" s="173"/>
      <c r="D105" s="173"/>
      <c r="E105" s="173"/>
      <c r="F105" s="176" t="s">
        <v>68</v>
      </c>
      <c r="G105" s="177"/>
      <c r="H105" s="88"/>
      <c r="I105" s="106"/>
      <c r="J105" s="88"/>
      <c r="K105" s="106"/>
      <c r="L105" s="88"/>
      <c r="M105" s="106"/>
      <c r="N105" s="88"/>
      <c r="O105" s="106"/>
      <c r="P105" s="88"/>
      <c r="Q105" s="106"/>
      <c r="S105" s="90"/>
    </row>
    <row r="106" spans="1:19" ht="12.75">
      <c r="A106" s="50" t="s">
        <v>64</v>
      </c>
      <c r="B106" s="173"/>
      <c r="C106" s="173"/>
      <c r="D106" s="173"/>
      <c r="E106" s="173"/>
      <c r="F106" s="179" t="s">
        <v>29</v>
      </c>
      <c r="G106" s="180"/>
      <c r="H106" s="23">
        <f>(G107*1.03)</f>
        <v>0</v>
      </c>
      <c r="I106" s="97">
        <f>H106</f>
        <v>0</v>
      </c>
      <c r="J106" s="23">
        <f>(H106*1.03)</f>
        <v>0</v>
      </c>
      <c r="K106" s="97">
        <f>J106</f>
        <v>0</v>
      </c>
      <c r="L106" s="23">
        <f>(J106*1.03)</f>
        <v>0</v>
      </c>
      <c r="M106" s="97">
        <f>L106</f>
        <v>0</v>
      </c>
      <c r="N106" s="23">
        <f>(L106*1.03)</f>
        <v>0</v>
      </c>
      <c r="O106" s="97">
        <f>N106</f>
        <v>0</v>
      </c>
      <c r="P106" s="23">
        <f>(N106*1.03)</f>
        <v>0</v>
      </c>
      <c r="Q106" s="97">
        <f>P106</f>
        <v>0</v>
      </c>
      <c r="S106" s="90"/>
    </row>
    <row r="107" spans="1:19" ht="12.75">
      <c r="A107" s="51" t="s">
        <v>65</v>
      </c>
      <c r="B107" s="181"/>
      <c r="C107" s="181"/>
      <c r="D107" s="181"/>
      <c r="E107" s="181"/>
      <c r="F107" s="7" t="s">
        <v>30</v>
      </c>
      <c r="G107" s="24"/>
      <c r="H107" s="2">
        <f aca="true" t="shared" si="45" ref="H107:Q107">(H106*H105)</f>
        <v>0</v>
      </c>
      <c r="I107" s="91">
        <f t="shared" si="45"/>
        <v>0</v>
      </c>
      <c r="J107" s="2">
        <f t="shared" si="45"/>
        <v>0</v>
      </c>
      <c r="K107" s="91">
        <f t="shared" si="45"/>
        <v>0</v>
      </c>
      <c r="L107" s="2">
        <f t="shared" si="45"/>
        <v>0</v>
      </c>
      <c r="M107" s="91">
        <f t="shared" si="45"/>
        <v>0</v>
      </c>
      <c r="N107" s="2">
        <f t="shared" si="45"/>
        <v>0</v>
      </c>
      <c r="O107" s="91">
        <f t="shared" si="45"/>
        <v>0</v>
      </c>
      <c r="P107" s="2">
        <f t="shared" si="45"/>
        <v>0</v>
      </c>
      <c r="Q107" s="91">
        <f t="shared" si="45"/>
        <v>0</v>
      </c>
      <c r="R107" s="2">
        <f>SUM(H107+J107+L107+N107+P107)</f>
        <v>0</v>
      </c>
      <c r="S107" s="91">
        <f>SUM(I107+K107+M107+O107+Q107)</f>
        <v>0</v>
      </c>
    </row>
    <row r="108" spans="1:19" ht="12.75">
      <c r="A108" s="50" t="s">
        <v>66</v>
      </c>
      <c r="B108" s="173"/>
      <c r="C108" s="173"/>
      <c r="D108" s="173"/>
      <c r="E108" s="173"/>
      <c r="F108" s="1" t="s">
        <v>8</v>
      </c>
      <c r="G108" s="21"/>
      <c r="H108" s="2">
        <f>IF($G108&gt;=300,($G108+100)*H105,0)</f>
        <v>0</v>
      </c>
      <c r="I108" s="91">
        <f>IF($G108&gt;=300,($G108+100)*I105,0)</f>
        <v>0</v>
      </c>
      <c r="J108" s="2">
        <f>IF($G108&gt;=300,($G108+200)*J105,0)</f>
        <v>0</v>
      </c>
      <c r="K108" s="91">
        <f>IF($G108&gt;=300,($G108+200)*K105,0)</f>
        <v>0</v>
      </c>
      <c r="L108" s="2">
        <f>IF($G108&gt;=300,($G108+300)*L105,0)</f>
        <v>0</v>
      </c>
      <c r="M108" s="91">
        <f>IF($G108&gt;=300,($G108+300)*M105,0)</f>
        <v>0</v>
      </c>
      <c r="N108" s="2">
        <f>IF($G108&gt;=300,($G108+400)*N105,0)</f>
        <v>0</v>
      </c>
      <c r="O108" s="91">
        <f>IF($G108&gt;=300,($G108+400)*O105,0)</f>
        <v>0</v>
      </c>
      <c r="P108" s="2">
        <f>IF($G108&gt;=300,($G108+500)*P105,0)</f>
        <v>0</v>
      </c>
      <c r="Q108" s="91">
        <f>IF($G108&gt;=300,($G108+500)*Q105,0)</f>
        <v>0</v>
      </c>
      <c r="R108" s="2">
        <f>SUM(H108+J108+L108+N108+P108)</f>
        <v>0</v>
      </c>
      <c r="S108" s="91">
        <f>SUM(I108+K108+M108+O108+Q108)</f>
        <v>0</v>
      </c>
    </row>
    <row r="109" spans="1:19" ht="12.75">
      <c r="A109" s="50" t="s">
        <v>67</v>
      </c>
      <c r="B109" s="173"/>
      <c r="C109" s="173"/>
      <c r="D109" s="173"/>
      <c r="E109" s="173"/>
      <c r="F109" s="12" t="s">
        <v>14</v>
      </c>
      <c r="G109" s="13"/>
      <c r="H109" s="14">
        <f aca="true" t="shared" si="46" ref="H109:S109">SUM(H107:H108)</f>
        <v>0</v>
      </c>
      <c r="I109" s="92">
        <f t="shared" si="46"/>
        <v>0</v>
      </c>
      <c r="J109" s="14">
        <f t="shared" si="46"/>
        <v>0</v>
      </c>
      <c r="K109" s="92">
        <f t="shared" si="46"/>
        <v>0</v>
      </c>
      <c r="L109" s="14">
        <f t="shared" si="46"/>
        <v>0</v>
      </c>
      <c r="M109" s="92">
        <f t="shared" si="46"/>
        <v>0</v>
      </c>
      <c r="N109" s="14">
        <f t="shared" si="46"/>
        <v>0</v>
      </c>
      <c r="O109" s="92">
        <f t="shared" si="46"/>
        <v>0</v>
      </c>
      <c r="P109" s="14">
        <f t="shared" si="46"/>
        <v>0</v>
      </c>
      <c r="Q109" s="92">
        <f t="shared" si="46"/>
        <v>0</v>
      </c>
      <c r="R109" s="14">
        <f t="shared" si="46"/>
        <v>0</v>
      </c>
      <c r="S109" s="92">
        <f t="shared" si="46"/>
        <v>0</v>
      </c>
    </row>
    <row r="110" spans="1:19" ht="12.75">
      <c r="A110" s="52" t="s">
        <v>70</v>
      </c>
      <c r="B110" s="125"/>
      <c r="C110" s="121" t="s">
        <v>179</v>
      </c>
      <c r="D110" s="125"/>
      <c r="E110" s="121" t="s">
        <v>178</v>
      </c>
      <c r="F110" s="1" t="s">
        <v>1</v>
      </c>
      <c r="G110" s="6">
        <v>0.23</v>
      </c>
      <c r="H110" s="2">
        <f aca="true" t="shared" si="47" ref="H110:Q110">(H107+H108)*$G110</f>
        <v>0</v>
      </c>
      <c r="I110" s="91">
        <f t="shared" si="47"/>
        <v>0</v>
      </c>
      <c r="J110" s="2">
        <f t="shared" si="47"/>
        <v>0</v>
      </c>
      <c r="K110" s="91">
        <f t="shared" si="47"/>
        <v>0</v>
      </c>
      <c r="L110" s="2">
        <f t="shared" si="47"/>
        <v>0</v>
      </c>
      <c r="M110" s="91">
        <f t="shared" si="47"/>
        <v>0</v>
      </c>
      <c r="N110" s="2">
        <f t="shared" si="47"/>
        <v>0</v>
      </c>
      <c r="O110" s="91">
        <f t="shared" si="47"/>
        <v>0</v>
      </c>
      <c r="P110" s="2">
        <f t="shared" si="47"/>
        <v>0</v>
      </c>
      <c r="Q110" s="91">
        <f t="shared" si="47"/>
        <v>0</v>
      </c>
      <c r="R110" s="2">
        <f>SUM(H110+J110+L110+N110+P110)</f>
        <v>0</v>
      </c>
      <c r="S110" s="91">
        <f>SUM(I110+K110+M110+O110+Q110)</f>
        <v>0</v>
      </c>
    </row>
    <row r="111" spans="1:19" ht="12.75">
      <c r="A111" s="52" t="s">
        <v>69</v>
      </c>
      <c r="B111" s="125"/>
      <c r="C111" s="121" t="s">
        <v>180</v>
      </c>
      <c r="D111" s="125"/>
      <c r="E111" s="121" t="s">
        <v>178</v>
      </c>
      <c r="F111" s="1" t="s">
        <v>2</v>
      </c>
      <c r="G111" s="2">
        <v>17412</v>
      </c>
      <c r="H111" s="2">
        <f>($G111*1.1*H105)</f>
        <v>0</v>
      </c>
      <c r="I111" s="91">
        <f>($G111*1.1*I105)</f>
        <v>0</v>
      </c>
      <c r="J111" s="2">
        <f>($G111*1.1*1.1*J105)</f>
        <v>0</v>
      </c>
      <c r="K111" s="91">
        <f>($G111*1.1*1.1*K105)</f>
        <v>0</v>
      </c>
      <c r="L111" s="2">
        <f>($G111*1.1*1.1*1.1*L105)</f>
        <v>0</v>
      </c>
      <c r="M111" s="91">
        <f>($G111*1.1*1.1*1.1*M105)</f>
        <v>0</v>
      </c>
      <c r="N111" s="2">
        <f>($G111*1.1*1.1*1.1*1.1*N105)</f>
        <v>0</v>
      </c>
      <c r="O111" s="91">
        <f>($G111*1.1*1.1*1.1*1.1*O105)</f>
        <v>0</v>
      </c>
      <c r="P111" s="2">
        <f>($G111*1.1*1.1*1.1*1.1*1.1*P105)</f>
        <v>0</v>
      </c>
      <c r="Q111" s="91">
        <f>($G111*1.1*1.1*1.1*1.1*1.1*Q105)</f>
        <v>0</v>
      </c>
      <c r="R111" s="2">
        <f>SUM(H111+J111+L111+N111+P111)</f>
        <v>0</v>
      </c>
      <c r="S111" s="91">
        <f>SUM(I111+K111+M111+O111+Q111)</f>
        <v>0</v>
      </c>
    </row>
    <row r="112" spans="1:19" ht="12.75">
      <c r="A112" s="52"/>
      <c r="B112" s="52"/>
      <c r="C112" s="52"/>
      <c r="D112" s="52"/>
      <c r="E112" s="44"/>
      <c r="F112" s="12" t="s">
        <v>15</v>
      </c>
      <c r="G112" s="13"/>
      <c r="H112" s="14">
        <f aca="true" t="shared" si="48" ref="H112:S112">SUM(H110:H111)</f>
        <v>0</v>
      </c>
      <c r="I112" s="92">
        <f t="shared" si="48"/>
        <v>0</v>
      </c>
      <c r="J112" s="14">
        <f t="shared" si="48"/>
        <v>0</v>
      </c>
      <c r="K112" s="92">
        <f t="shared" si="48"/>
        <v>0</v>
      </c>
      <c r="L112" s="14">
        <f t="shared" si="48"/>
        <v>0</v>
      </c>
      <c r="M112" s="92">
        <f t="shared" si="48"/>
        <v>0</v>
      </c>
      <c r="N112" s="14">
        <f t="shared" si="48"/>
        <v>0</v>
      </c>
      <c r="O112" s="92">
        <f t="shared" si="48"/>
        <v>0</v>
      </c>
      <c r="P112" s="14">
        <f t="shared" si="48"/>
        <v>0</v>
      </c>
      <c r="Q112" s="92">
        <f t="shared" si="48"/>
        <v>0</v>
      </c>
      <c r="R112" s="14">
        <f t="shared" si="48"/>
        <v>0</v>
      </c>
      <c r="S112" s="92">
        <f t="shared" si="48"/>
        <v>0</v>
      </c>
    </row>
    <row r="113" spans="1:19" ht="12.75">
      <c r="A113" s="178" t="s">
        <v>27</v>
      </c>
      <c r="B113" s="178"/>
      <c r="C113" s="178"/>
      <c r="D113" s="178"/>
      <c r="E113" s="178"/>
      <c r="F113" s="156"/>
      <c r="H113" s="8">
        <f aca="true" t="shared" si="49" ref="H113:S113">(H109+H112)</f>
        <v>0</v>
      </c>
      <c r="I113" s="93">
        <f t="shared" si="49"/>
        <v>0</v>
      </c>
      <c r="J113" s="8">
        <f t="shared" si="49"/>
        <v>0</v>
      </c>
      <c r="K113" s="93">
        <f t="shared" si="49"/>
        <v>0</v>
      </c>
      <c r="L113" s="8">
        <f t="shared" si="49"/>
        <v>0</v>
      </c>
      <c r="M113" s="93">
        <f t="shared" si="49"/>
        <v>0</v>
      </c>
      <c r="N113" s="8">
        <f t="shared" si="49"/>
        <v>0</v>
      </c>
      <c r="O113" s="93">
        <f t="shared" si="49"/>
        <v>0</v>
      </c>
      <c r="P113" s="8">
        <f t="shared" si="49"/>
        <v>0</v>
      </c>
      <c r="Q113" s="93">
        <f t="shared" si="49"/>
        <v>0</v>
      </c>
      <c r="R113" s="8">
        <f t="shared" si="49"/>
        <v>0</v>
      </c>
      <c r="S113" s="93">
        <f t="shared" si="49"/>
        <v>0</v>
      </c>
    </row>
    <row r="114" spans="1:19" ht="12.75">
      <c r="A114" s="37"/>
      <c r="B114" s="37"/>
      <c r="C114" s="37"/>
      <c r="D114" s="37"/>
      <c r="E114" s="37"/>
      <c r="F114" s="37"/>
      <c r="G114" s="39"/>
      <c r="H114" s="39"/>
      <c r="I114" s="91"/>
      <c r="J114" s="39"/>
      <c r="K114" s="91"/>
      <c r="L114" s="39"/>
      <c r="M114" s="91"/>
      <c r="N114" s="39"/>
      <c r="O114" s="91"/>
      <c r="P114" s="39"/>
      <c r="Q114" s="91"/>
      <c r="R114" s="39"/>
      <c r="S114" s="90"/>
    </row>
    <row r="115" spans="1:19" ht="12.75">
      <c r="A115" s="50" t="s">
        <v>63</v>
      </c>
      <c r="B115" s="173"/>
      <c r="C115" s="173"/>
      <c r="D115" s="173"/>
      <c r="E115" s="173"/>
      <c r="F115" s="176" t="s">
        <v>68</v>
      </c>
      <c r="G115" s="177"/>
      <c r="H115" s="88"/>
      <c r="I115" s="106"/>
      <c r="J115" s="88"/>
      <c r="K115" s="106"/>
      <c r="L115" s="88"/>
      <c r="M115" s="106"/>
      <c r="N115" s="88"/>
      <c r="O115" s="106"/>
      <c r="P115" s="88"/>
      <c r="Q115" s="106"/>
      <c r="S115" s="90"/>
    </row>
    <row r="116" spans="1:19" ht="12.75">
      <c r="A116" s="50" t="s">
        <v>64</v>
      </c>
      <c r="B116" s="173"/>
      <c r="C116" s="173"/>
      <c r="D116" s="173"/>
      <c r="E116" s="173"/>
      <c r="F116" s="179" t="s">
        <v>29</v>
      </c>
      <c r="G116" s="180"/>
      <c r="H116" s="23">
        <f>(G117*1.03)</f>
        <v>0</v>
      </c>
      <c r="I116" s="97">
        <f>H116</f>
        <v>0</v>
      </c>
      <c r="J116" s="23">
        <f>(H116*1.03)</f>
        <v>0</v>
      </c>
      <c r="K116" s="97">
        <f>J116</f>
        <v>0</v>
      </c>
      <c r="L116" s="23">
        <f>(J116*1.03)</f>
        <v>0</v>
      </c>
      <c r="M116" s="97">
        <f>L116</f>
        <v>0</v>
      </c>
      <c r="N116" s="23">
        <f>(L116*1.03)</f>
        <v>0</v>
      </c>
      <c r="O116" s="97">
        <f>N116</f>
        <v>0</v>
      </c>
      <c r="P116" s="23">
        <f>(N116*1.03)</f>
        <v>0</v>
      </c>
      <c r="Q116" s="97">
        <f>P116</f>
        <v>0</v>
      </c>
      <c r="S116" s="90"/>
    </row>
    <row r="117" spans="1:19" ht="12.75">
      <c r="A117" s="51" t="s">
        <v>65</v>
      </c>
      <c r="B117" s="181"/>
      <c r="C117" s="181"/>
      <c r="D117" s="181"/>
      <c r="E117" s="181"/>
      <c r="F117" s="7" t="s">
        <v>30</v>
      </c>
      <c r="G117" s="24"/>
      <c r="H117" s="2">
        <f aca="true" t="shared" si="50" ref="H117:Q117">(H116*H115)</f>
        <v>0</v>
      </c>
      <c r="I117" s="91">
        <f t="shared" si="50"/>
        <v>0</v>
      </c>
      <c r="J117" s="2">
        <f t="shared" si="50"/>
        <v>0</v>
      </c>
      <c r="K117" s="91">
        <f t="shared" si="50"/>
        <v>0</v>
      </c>
      <c r="L117" s="2">
        <f t="shared" si="50"/>
        <v>0</v>
      </c>
      <c r="M117" s="91">
        <f t="shared" si="50"/>
        <v>0</v>
      </c>
      <c r="N117" s="2">
        <f t="shared" si="50"/>
        <v>0</v>
      </c>
      <c r="O117" s="91">
        <f t="shared" si="50"/>
        <v>0</v>
      </c>
      <c r="P117" s="2">
        <f t="shared" si="50"/>
        <v>0</v>
      </c>
      <c r="Q117" s="91">
        <f t="shared" si="50"/>
        <v>0</v>
      </c>
      <c r="R117" s="2">
        <f>SUM(H117+J117+L117+N117+P117)</f>
        <v>0</v>
      </c>
      <c r="S117" s="91">
        <f>SUM(I117+K117+M117+O117+Q117)</f>
        <v>0</v>
      </c>
    </row>
    <row r="118" spans="1:19" ht="12.75">
      <c r="A118" s="50" t="s">
        <v>66</v>
      </c>
      <c r="B118" s="173"/>
      <c r="C118" s="173"/>
      <c r="D118" s="173"/>
      <c r="E118" s="173"/>
      <c r="F118" s="1" t="s">
        <v>8</v>
      </c>
      <c r="G118" s="21"/>
      <c r="H118" s="2">
        <f>IF($G118&gt;=300,($G118+100)*H115,0)</f>
        <v>0</v>
      </c>
      <c r="I118" s="91">
        <f>IF($G118&gt;=300,($G118+100)*I115,0)</f>
        <v>0</v>
      </c>
      <c r="J118" s="2">
        <f>IF($G118&gt;=300,($G118+200)*J115,0)</f>
        <v>0</v>
      </c>
      <c r="K118" s="91">
        <f>IF($G118&gt;=300,($G118+200)*K115,0)</f>
        <v>0</v>
      </c>
      <c r="L118" s="2">
        <f>IF($G118&gt;=300,($G118+300)*L115,0)</f>
        <v>0</v>
      </c>
      <c r="M118" s="91">
        <f>IF($G118&gt;=300,($G118+300)*M115,0)</f>
        <v>0</v>
      </c>
      <c r="N118" s="2">
        <f>IF($G118&gt;=300,($G118+400)*N115,0)</f>
        <v>0</v>
      </c>
      <c r="O118" s="91">
        <f>IF($G118&gt;=300,($G118+400)*O115,0)</f>
        <v>0</v>
      </c>
      <c r="P118" s="2">
        <f>IF($G118&gt;=300,($G118+500)*P115,0)</f>
        <v>0</v>
      </c>
      <c r="Q118" s="91">
        <f>IF($G118&gt;=300,($G118+500)*Q115,0)</f>
        <v>0</v>
      </c>
      <c r="R118" s="2">
        <f>SUM(H118+J118+L118+N118+P118)</f>
        <v>0</v>
      </c>
      <c r="S118" s="91">
        <f>SUM(I118+K118+M118+O118+Q118)</f>
        <v>0</v>
      </c>
    </row>
    <row r="119" spans="1:19" ht="12.75">
      <c r="A119" s="50" t="s">
        <v>67</v>
      </c>
      <c r="B119" s="173"/>
      <c r="C119" s="173"/>
      <c r="D119" s="173"/>
      <c r="E119" s="173"/>
      <c r="F119" s="12" t="s">
        <v>14</v>
      </c>
      <c r="G119" s="13"/>
      <c r="H119" s="14">
        <f aca="true" t="shared" si="51" ref="H119:S119">SUM(H117:H118)</f>
        <v>0</v>
      </c>
      <c r="I119" s="92">
        <f t="shared" si="51"/>
        <v>0</v>
      </c>
      <c r="J119" s="14">
        <f t="shared" si="51"/>
        <v>0</v>
      </c>
      <c r="K119" s="92">
        <f t="shared" si="51"/>
        <v>0</v>
      </c>
      <c r="L119" s="14">
        <f t="shared" si="51"/>
        <v>0</v>
      </c>
      <c r="M119" s="92">
        <f t="shared" si="51"/>
        <v>0</v>
      </c>
      <c r="N119" s="14">
        <f t="shared" si="51"/>
        <v>0</v>
      </c>
      <c r="O119" s="92">
        <f t="shared" si="51"/>
        <v>0</v>
      </c>
      <c r="P119" s="14">
        <f t="shared" si="51"/>
        <v>0</v>
      </c>
      <c r="Q119" s="92">
        <f t="shared" si="51"/>
        <v>0</v>
      </c>
      <c r="R119" s="14">
        <f t="shared" si="51"/>
        <v>0</v>
      </c>
      <c r="S119" s="92">
        <f t="shared" si="51"/>
        <v>0</v>
      </c>
    </row>
    <row r="120" spans="1:19" ht="12.75">
      <c r="A120" s="52" t="s">
        <v>70</v>
      </c>
      <c r="B120" s="125"/>
      <c r="C120" s="121" t="s">
        <v>179</v>
      </c>
      <c r="D120" s="125"/>
      <c r="E120" s="121" t="s">
        <v>178</v>
      </c>
      <c r="F120" s="1" t="s">
        <v>1</v>
      </c>
      <c r="G120" s="6">
        <v>0.23</v>
      </c>
      <c r="H120" s="2">
        <f aca="true" t="shared" si="52" ref="H120:Q120">(H117+H118)*$G120</f>
        <v>0</v>
      </c>
      <c r="I120" s="91">
        <f t="shared" si="52"/>
        <v>0</v>
      </c>
      <c r="J120" s="2">
        <f t="shared" si="52"/>
        <v>0</v>
      </c>
      <c r="K120" s="91">
        <f t="shared" si="52"/>
        <v>0</v>
      </c>
      <c r="L120" s="2">
        <f t="shared" si="52"/>
        <v>0</v>
      </c>
      <c r="M120" s="91">
        <f t="shared" si="52"/>
        <v>0</v>
      </c>
      <c r="N120" s="2">
        <f t="shared" si="52"/>
        <v>0</v>
      </c>
      <c r="O120" s="91">
        <f t="shared" si="52"/>
        <v>0</v>
      </c>
      <c r="P120" s="2">
        <f t="shared" si="52"/>
        <v>0</v>
      </c>
      <c r="Q120" s="91">
        <f t="shared" si="52"/>
        <v>0</v>
      </c>
      <c r="R120" s="2">
        <f>SUM(H120+J120+L120+N120+P120)</f>
        <v>0</v>
      </c>
      <c r="S120" s="91">
        <f>SUM(I120+K120+M120+O120+Q120)</f>
        <v>0</v>
      </c>
    </row>
    <row r="121" spans="1:19" ht="12.75">
      <c r="A121" s="52" t="s">
        <v>69</v>
      </c>
      <c r="B121" s="125"/>
      <c r="C121" s="121" t="s">
        <v>180</v>
      </c>
      <c r="D121" s="125"/>
      <c r="E121" s="121" t="s">
        <v>178</v>
      </c>
      <c r="F121" s="1" t="s">
        <v>2</v>
      </c>
      <c r="G121" s="2">
        <v>17412</v>
      </c>
      <c r="H121" s="2">
        <f>($G121*1.1*H115)</f>
        <v>0</v>
      </c>
      <c r="I121" s="91">
        <f>($G121*1.1*I115)</f>
        <v>0</v>
      </c>
      <c r="J121" s="2">
        <f>($G121*1.1*1.1*J115)</f>
        <v>0</v>
      </c>
      <c r="K121" s="91">
        <f>($G121*1.1*1.1*K115)</f>
        <v>0</v>
      </c>
      <c r="L121" s="2">
        <f>($G121*1.1*1.1*1.1*L115)</f>
        <v>0</v>
      </c>
      <c r="M121" s="91">
        <f>($G121*1.1*1.1*1.1*M115)</f>
        <v>0</v>
      </c>
      <c r="N121" s="2">
        <f>($G121*1.1*1.1*1.1*1.1*N115)</f>
        <v>0</v>
      </c>
      <c r="O121" s="91">
        <f>($G121*1.1*1.1*1.1*1.1*O115)</f>
        <v>0</v>
      </c>
      <c r="P121" s="2">
        <f>($G121*1.1*1.1*1.1*1.1*1.1*P115)</f>
        <v>0</v>
      </c>
      <c r="Q121" s="91">
        <f>($G121*1.1*1.1*1.1*1.1*1.1*Q115)</f>
        <v>0</v>
      </c>
      <c r="R121" s="2">
        <f>SUM(H121+J121+L121+N121+P121)</f>
        <v>0</v>
      </c>
      <c r="S121" s="91">
        <f>SUM(I121+K121+M121+O121+Q121)</f>
        <v>0</v>
      </c>
    </row>
    <row r="122" spans="1:19" ht="12.75">
      <c r="A122" s="52"/>
      <c r="B122" s="52"/>
      <c r="C122" s="52"/>
      <c r="D122" s="52"/>
      <c r="E122" s="44"/>
      <c r="F122" s="12" t="s">
        <v>15</v>
      </c>
      <c r="G122" s="13"/>
      <c r="H122" s="14">
        <f aca="true" t="shared" si="53" ref="H122:S122">SUM(H120:H121)</f>
        <v>0</v>
      </c>
      <c r="I122" s="92">
        <f t="shared" si="53"/>
        <v>0</v>
      </c>
      <c r="J122" s="14">
        <f t="shared" si="53"/>
        <v>0</v>
      </c>
      <c r="K122" s="92">
        <f t="shared" si="53"/>
        <v>0</v>
      </c>
      <c r="L122" s="14">
        <f t="shared" si="53"/>
        <v>0</v>
      </c>
      <c r="M122" s="92">
        <f t="shared" si="53"/>
        <v>0</v>
      </c>
      <c r="N122" s="14">
        <f t="shared" si="53"/>
        <v>0</v>
      </c>
      <c r="O122" s="92">
        <f t="shared" si="53"/>
        <v>0</v>
      </c>
      <c r="P122" s="14">
        <f t="shared" si="53"/>
        <v>0</v>
      </c>
      <c r="Q122" s="92">
        <f t="shared" si="53"/>
        <v>0</v>
      </c>
      <c r="R122" s="14">
        <f t="shared" si="53"/>
        <v>0</v>
      </c>
      <c r="S122" s="92">
        <f t="shared" si="53"/>
        <v>0</v>
      </c>
    </row>
    <row r="123" spans="1:19" ht="12.75">
      <c r="A123" s="178" t="s">
        <v>27</v>
      </c>
      <c r="B123" s="178"/>
      <c r="C123" s="178"/>
      <c r="D123" s="178"/>
      <c r="E123" s="178"/>
      <c r="F123" s="156"/>
      <c r="H123" s="8">
        <f aca="true" t="shared" si="54" ref="H123:S123">(H119+H122)</f>
        <v>0</v>
      </c>
      <c r="I123" s="93">
        <f t="shared" si="54"/>
        <v>0</v>
      </c>
      <c r="J123" s="8">
        <f t="shared" si="54"/>
        <v>0</v>
      </c>
      <c r="K123" s="93">
        <f t="shared" si="54"/>
        <v>0</v>
      </c>
      <c r="L123" s="8">
        <f t="shared" si="54"/>
        <v>0</v>
      </c>
      <c r="M123" s="93">
        <f t="shared" si="54"/>
        <v>0</v>
      </c>
      <c r="N123" s="8">
        <f t="shared" si="54"/>
        <v>0</v>
      </c>
      <c r="O123" s="93">
        <f t="shared" si="54"/>
        <v>0</v>
      </c>
      <c r="P123" s="8">
        <f t="shared" si="54"/>
        <v>0</v>
      </c>
      <c r="Q123" s="93">
        <f t="shared" si="54"/>
        <v>0</v>
      </c>
      <c r="R123" s="8">
        <f t="shared" si="54"/>
        <v>0</v>
      </c>
      <c r="S123" s="93">
        <f t="shared" si="54"/>
        <v>0</v>
      </c>
    </row>
    <row r="124" spans="1:19" ht="12.75">
      <c r="A124" s="37"/>
      <c r="B124" s="37"/>
      <c r="C124" s="37"/>
      <c r="D124" s="37"/>
      <c r="E124" s="37"/>
      <c r="F124" s="37"/>
      <c r="G124" s="38"/>
      <c r="H124" s="39"/>
      <c r="I124" s="91"/>
      <c r="J124" s="39"/>
      <c r="K124" s="91"/>
      <c r="L124" s="39"/>
      <c r="M124" s="91"/>
      <c r="N124" s="39"/>
      <c r="O124" s="91"/>
      <c r="P124" s="39"/>
      <c r="Q124" s="91"/>
      <c r="R124" s="39"/>
      <c r="S124" s="90"/>
    </row>
    <row r="125" spans="1:19" ht="12.75">
      <c r="A125" s="50" t="s">
        <v>63</v>
      </c>
      <c r="B125" s="173"/>
      <c r="C125" s="173"/>
      <c r="D125" s="173"/>
      <c r="E125" s="173"/>
      <c r="F125" s="176" t="s">
        <v>68</v>
      </c>
      <c r="G125" s="177"/>
      <c r="H125" s="88"/>
      <c r="I125" s="106"/>
      <c r="J125" s="88"/>
      <c r="K125" s="106"/>
      <c r="L125" s="88"/>
      <c r="M125" s="106"/>
      <c r="N125" s="88"/>
      <c r="O125" s="106"/>
      <c r="P125" s="88"/>
      <c r="Q125" s="106"/>
      <c r="S125" s="90"/>
    </row>
    <row r="126" spans="1:19" ht="12.75">
      <c r="A126" s="50" t="s">
        <v>64</v>
      </c>
      <c r="B126" s="173"/>
      <c r="C126" s="173"/>
      <c r="D126" s="173"/>
      <c r="E126" s="173"/>
      <c r="F126" s="179" t="s">
        <v>29</v>
      </c>
      <c r="G126" s="180"/>
      <c r="H126" s="23">
        <f>(G127*1.03)</f>
        <v>0</v>
      </c>
      <c r="I126" s="97">
        <f>H126</f>
        <v>0</v>
      </c>
      <c r="J126" s="23">
        <f>(H126*1.03)</f>
        <v>0</v>
      </c>
      <c r="K126" s="97">
        <f>J126</f>
        <v>0</v>
      </c>
      <c r="L126" s="23">
        <f>(J126*1.03)</f>
        <v>0</v>
      </c>
      <c r="M126" s="97">
        <f>L126</f>
        <v>0</v>
      </c>
      <c r="N126" s="23">
        <f>(L126*1.03)</f>
        <v>0</v>
      </c>
      <c r="O126" s="97">
        <f>N126</f>
        <v>0</v>
      </c>
      <c r="P126" s="23">
        <f>(N126*1.03)</f>
        <v>0</v>
      </c>
      <c r="Q126" s="97">
        <f>P126</f>
        <v>0</v>
      </c>
      <c r="S126" s="90"/>
    </row>
    <row r="127" spans="1:19" ht="12.75">
      <c r="A127" s="51" t="s">
        <v>65</v>
      </c>
      <c r="B127" s="181"/>
      <c r="C127" s="181"/>
      <c r="D127" s="181"/>
      <c r="E127" s="181"/>
      <c r="F127" s="7" t="s">
        <v>30</v>
      </c>
      <c r="G127" s="24"/>
      <c r="H127" s="2">
        <f aca="true" t="shared" si="55" ref="H127:Q127">(H126*H125)</f>
        <v>0</v>
      </c>
      <c r="I127" s="91">
        <f t="shared" si="55"/>
        <v>0</v>
      </c>
      <c r="J127" s="2">
        <f t="shared" si="55"/>
        <v>0</v>
      </c>
      <c r="K127" s="91">
        <f t="shared" si="55"/>
        <v>0</v>
      </c>
      <c r="L127" s="2">
        <f t="shared" si="55"/>
        <v>0</v>
      </c>
      <c r="M127" s="91">
        <f t="shared" si="55"/>
        <v>0</v>
      </c>
      <c r="N127" s="2">
        <f t="shared" si="55"/>
        <v>0</v>
      </c>
      <c r="O127" s="91">
        <f t="shared" si="55"/>
        <v>0</v>
      </c>
      <c r="P127" s="2">
        <f t="shared" si="55"/>
        <v>0</v>
      </c>
      <c r="Q127" s="91">
        <f t="shared" si="55"/>
        <v>0</v>
      </c>
      <c r="R127" s="2">
        <f>SUM(H127+J127+L127+N127+P127)</f>
        <v>0</v>
      </c>
      <c r="S127" s="91">
        <f>SUM(I127+K127+M127+O127+Q127)</f>
        <v>0</v>
      </c>
    </row>
    <row r="128" spans="1:19" ht="12.75">
      <c r="A128" s="50" t="s">
        <v>66</v>
      </c>
      <c r="B128" s="173"/>
      <c r="C128" s="173"/>
      <c r="D128" s="173"/>
      <c r="E128" s="173"/>
      <c r="F128" s="1" t="s">
        <v>8</v>
      </c>
      <c r="G128" s="21"/>
      <c r="H128" s="2">
        <f>IF($G128&gt;=300,($G128+100)*H125,0)</f>
        <v>0</v>
      </c>
      <c r="I128" s="91">
        <f>IF($G128&gt;=300,($G128+100)*I125,0)</f>
        <v>0</v>
      </c>
      <c r="J128" s="2">
        <f>IF($G128&gt;=300,($G128+200)*J125,0)</f>
        <v>0</v>
      </c>
      <c r="K128" s="91">
        <f>IF($G128&gt;=300,($G128+200)*K125,0)</f>
        <v>0</v>
      </c>
      <c r="L128" s="2">
        <f>IF($G128&gt;=300,($G128+300)*L125,0)</f>
        <v>0</v>
      </c>
      <c r="M128" s="91">
        <f>IF($G128&gt;=300,($G128+300)*M125,0)</f>
        <v>0</v>
      </c>
      <c r="N128" s="2">
        <f>IF($G128&gt;=300,($G128+400)*N125,0)</f>
        <v>0</v>
      </c>
      <c r="O128" s="91">
        <f>IF($G128&gt;=300,($G128+400)*O125,0)</f>
        <v>0</v>
      </c>
      <c r="P128" s="2">
        <f>IF($G128&gt;=300,($G128+500)*P125,0)</f>
        <v>0</v>
      </c>
      <c r="Q128" s="91">
        <f>IF($G128&gt;=300,($G128+500)*Q125,0)</f>
        <v>0</v>
      </c>
      <c r="R128" s="2">
        <f>SUM(H128+J128+L128+N128+P128)</f>
        <v>0</v>
      </c>
      <c r="S128" s="91">
        <f>SUM(I128+K128+M128+O128+Q128)</f>
        <v>0</v>
      </c>
    </row>
    <row r="129" spans="1:19" ht="12.75">
      <c r="A129" s="50" t="s">
        <v>67</v>
      </c>
      <c r="B129" s="173"/>
      <c r="C129" s="173"/>
      <c r="D129" s="173"/>
      <c r="E129" s="173"/>
      <c r="F129" s="12" t="s">
        <v>14</v>
      </c>
      <c r="G129" s="13"/>
      <c r="H129" s="14">
        <f aca="true" t="shared" si="56" ref="H129:S129">SUM(H127:H128)</f>
        <v>0</v>
      </c>
      <c r="I129" s="92">
        <f t="shared" si="56"/>
        <v>0</v>
      </c>
      <c r="J129" s="14">
        <f t="shared" si="56"/>
        <v>0</v>
      </c>
      <c r="K129" s="92">
        <f t="shared" si="56"/>
        <v>0</v>
      </c>
      <c r="L129" s="14">
        <f t="shared" si="56"/>
        <v>0</v>
      </c>
      <c r="M129" s="92">
        <f t="shared" si="56"/>
        <v>0</v>
      </c>
      <c r="N129" s="14">
        <f t="shared" si="56"/>
        <v>0</v>
      </c>
      <c r="O129" s="92">
        <f t="shared" si="56"/>
        <v>0</v>
      </c>
      <c r="P129" s="14">
        <f t="shared" si="56"/>
        <v>0</v>
      </c>
      <c r="Q129" s="92">
        <f t="shared" si="56"/>
        <v>0</v>
      </c>
      <c r="R129" s="14">
        <f t="shared" si="56"/>
        <v>0</v>
      </c>
      <c r="S129" s="92">
        <f t="shared" si="56"/>
        <v>0</v>
      </c>
    </row>
    <row r="130" spans="1:19" ht="12.75">
      <c r="A130" s="52" t="s">
        <v>70</v>
      </c>
      <c r="B130" s="125"/>
      <c r="C130" s="121" t="s">
        <v>179</v>
      </c>
      <c r="D130" s="125"/>
      <c r="E130" s="121" t="s">
        <v>178</v>
      </c>
      <c r="F130" s="1" t="s">
        <v>1</v>
      </c>
      <c r="G130" s="6">
        <v>0.23</v>
      </c>
      <c r="H130" s="2">
        <f aca="true" t="shared" si="57" ref="H130:Q130">(H127+H128)*$G130</f>
        <v>0</v>
      </c>
      <c r="I130" s="91">
        <f t="shared" si="57"/>
        <v>0</v>
      </c>
      <c r="J130" s="2">
        <f t="shared" si="57"/>
        <v>0</v>
      </c>
      <c r="K130" s="91">
        <f t="shared" si="57"/>
        <v>0</v>
      </c>
      <c r="L130" s="2">
        <f t="shared" si="57"/>
        <v>0</v>
      </c>
      <c r="M130" s="91">
        <f t="shared" si="57"/>
        <v>0</v>
      </c>
      <c r="N130" s="2">
        <f t="shared" si="57"/>
        <v>0</v>
      </c>
      <c r="O130" s="91">
        <f t="shared" si="57"/>
        <v>0</v>
      </c>
      <c r="P130" s="2">
        <f t="shared" si="57"/>
        <v>0</v>
      </c>
      <c r="Q130" s="91">
        <f t="shared" si="57"/>
        <v>0</v>
      </c>
      <c r="R130" s="2">
        <f>SUM(H130+J130+L130+N130+P130)</f>
        <v>0</v>
      </c>
      <c r="S130" s="91">
        <f>SUM(I130+K130+M130+O130+Q130)</f>
        <v>0</v>
      </c>
    </row>
    <row r="131" spans="1:19" ht="12.75">
      <c r="A131" s="52" t="s">
        <v>69</v>
      </c>
      <c r="B131" s="125"/>
      <c r="C131" s="121" t="s">
        <v>180</v>
      </c>
      <c r="D131" s="125"/>
      <c r="E131" s="121" t="s">
        <v>178</v>
      </c>
      <c r="F131" s="1" t="s">
        <v>2</v>
      </c>
      <c r="G131" s="2">
        <v>17412</v>
      </c>
      <c r="H131" s="2">
        <f>($G131*1.1*H125)</f>
        <v>0</v>
      </c>
      <c r="I131" s="91">
        <f>($G131*1.1*I125)</f>
        <v>0</v>
      </c>
      <c r="J131" s="2">
        <f>($G131*1.1*1.1*J125)</f>
        <v>0</v>
      </c>
      <c r="K131" s="91">
        <f>($G131*1.1*1.1*K125)</f>
        <v>0</v>
      </c>
      <c r="L131" s="2">
        <f>($G131*1.1*1.1*1.1*L125)</f>
        <v>0</v>
      </c>
      <c r="M131" s="91">
        <f>($G131*1.1*1.1*1.1*M125)</f>
        <v>0</v>
      </c>
      <c r="N131" s="2">
        <f>($G131*1.1*1.1*1.1*1.1*N125)</f>
        <v>0</v>
      </c>
      <c r="O131" s="91">
        <f>($G131*1.1*1.1*1.1*1.1*O125)</f>
        <v>0</v>
      </c>
      <c r="P131" s="2">
        <f>($G131*1.1*1.1*1.1*1.1*1.1*P125)</f>
        <v>0</v>
      </c>
      <c r="Q131" s="91">
        <f>($G131*1.1*1.1*1.1*1.1*1.1*Q125)</f>
        <v>0</v>
      </c>
      <c r="R131" s="2">
        <f>SUM(H131+J131+L131+N131+P131)</f>
        <v>0</v>
      </c>
      <c r="S131" s="91">
        <f>SUM(I131+K131+M131+O131+Q131)</f>
        <v>0</v>
      </c>
    </row>
    <row r="132" spans="1:19" ht="12.75">
      <c r="A132" s="52"/>
      <c r="B132" s="52"/>
      <c r="C132" s="52"/>
      <c r="D132" s="52"/>
      <c r="E132" s="44"/>
      <c r="F132" s="12" t="s">
        <v>15</v>
      </c>
      <c r="G132" s="13"/>
      <c r="H132" s="14">
        <f aca="true" t="shared" si="58" ref="H132:S132">SUM(H130:H131)</f>
        <v>0</v>
      </c>
      <c r="I132" s="92">
        <f t="shared" si="58"/>
        <v>0</v>
      </c>
      <c r="J132" s="14">
        <f t="shared" si="58"/>
        <v>0</v>
      </c>
      <c r="K132" s="92">
        <f t="shared" si="58"/>
        <v>0</v>
      </c>
      <c r="L132" s="14">
        <f t="shared" si="58"/>
        <v>0</v>
      </c>
      <c r="M132" s="92">
        <f t="shared" si="58"/>
        <v>0</v>
      </c>
      <c r="N132" s="14">
        <f t="shared" si="58"/>
        <v>0</v>
      </c>
      <c r="O132" s="92">
        <f t="shared" si="58"/>
        <v>0</v>
      </c>
      <c r="P132" s="14">
        <f t="shared" si="58"/>
        <v>0</v>
      </c>
      <c r="Q132" s="92">
        <f t="shared" si="58"/>
        <v>0</v>
      </c>
      <c r="R132" s="14">
        <f t="shared" si="58"/>
        <v>0</v>
      </c>
      <c r="S132" s="92">
        <f t="shared" si="58"/>
        <v>0</v>
      </c>
    </row>
    <row r="133" spans="1:19" ht="12.75">
      <c r="A133" s="178" t="s">
        <v>27</v>
      </c>
      <c r="B133" s="178"/>
      <c r="C133" s="178"/>
      <c r="D133" s="178"/>
      <c r="E133" s="178"/>
      <c r="F133" s="156"/>
      <c r="H133" s="8">
        <f aca="true" t="shared" si="59" ref="H133:S133">(H129+H132)</f>
        <v>0</v>
      </c>
      <c r="I133" s="93">
        <f t="shared" si="59"/>
        <v>0</v>
      </c>
      <c r="J133" s="8">
        <f t="shared" si="59"/>
        <v>0</v>
      </c>
      <c r="K133" s="93">
        <f t="shared" si="59"/>
        <v>0</v>
      </c>
      <c r="L133" s="8">
        <f t="shared" si="59"/>
        <v>0</v>
      </c>
      <c r="M133" s="93">
        <f t="shared" si="59"/>
        <v>0</v>
      </c>
      <c r="N133" s="8">
        <f t="shared" si="59"/>
        <v>0</v>
      </c>
      <c r="O133" s="93">
        <f t="shared" si="59"/>
        <v>0</v>
      </c>
      <c r="P133" s="8">
        <f t="shared" si="59"/>
        <v>0</v>
      </c>
      <c r="Q133" s="93">
        <f t="shared" si="59"/>
        <v>0</v>
      </c>
      <c r="R133" s="8">
        <f t="shared" si="59"/>
        <v>0</v>
      </c>
      <c r="S133" s="93">
        <f t="shared" si="59"/>
        <v>0</v>
      </c>
    </row>
    <row r="134" spans="1:19" ht="12.75">
      <c r="A134" s="37"/>
      <c r="B134" s="37"/>
      <c r="C134" s="37"/>
      <c r="D134" s="37"/>
      <c r="E134" s="37"/>
      <c r="F134" s="37"/>
      <c r="G134" s="38"/>
      <c r="H134" s="39"/>
      <c r="I134" s="91"/>
      <c r="J134" s="39"/>
      <c r="K134" s="91"/>
      <c r="L134" s="39"/>
      <c r="M134" s="91"/>
      <c r="N134" s="39"/>
      <c r="O134" s="91"/>
      <c r="P134" s="39"/>
      <c r="Q134" s="91"/>
      <c r="R134" s="39"/>
      <c r="S134" s="90"/>
    </row>
    <row r="135" spans="1:19" ht="12.75">
      <c r="A135" s="50" t="s">
        <v>63</v>
      </c>
      <c r="B135" s="173"/>
      <c r="C135" s="173"/>
      <c r="D135" s="173"/>
      <c r="E135" s="173"/>
      <c r="F135" s="176" t="s">
        <v>68</v>
      </c>
      <c r="G135" s="177"/>
      <c r="H135" s="88"/>
      <c r="I135" s="106"/>
      <c r="J135" s="88"/>
      <c r="K135" s="106"/>
      <c r="L135" s="88"/>
      <c r="M135" s="106"/>
      <c r="N135" s="88"/>
      <c r="O135" s="106"/>
      <c r="P135" s="88"/>
      <c r="Q135" s="106"/>
      <c r="S135" s="90"/>
    </row>
    <row r="136" spans="1:19" ht="12.75">
      <c r="A136" s="50" t="s">
        <v>64</v>
      </c>
      <c r="B136" s="173"/>
      <c r="C136" s="173"/>
      <c r="D136" s="173"/>
      <c r="E136" s="173"/>
      <c r="F136" s="179" t="s">
        <v>29</v>
      </c>
      <c r="G136" s="180"/>
      <c r="H136" s="23">
        <f>(G137*1.03)</f>
        <v>0</v>
      </c>
      <c r="I136" s="97">
        <f>H136</f>
        <v>0</v>
      </c>
      <c r="J136" s="23">
        <f>(H136*1.03)</f>
        <v>0</v>
      </c>
      <c r="K136" s="97">
        <f>J136</f>
        <v>0</v>
      </c>
      <c r="L136" s="23">
        <f>(J136*1.03)</f>
        <v>0</v>
      </c>
      <c r="M136" s="97">
        <f>L136</f>
        <v>0</v>
      </c>
      <c r="N136" s="23">
        <f>(L136*1.03)</f>
        <v>0</v>
      </c>
      <c r="O136" s="97">
        <f>N136</f>
        <v>0</v>
      </c>
      <c r="P136" s="23">
        <f>(N136*1.03)</f>
        <v>0</v>
      </c>
      <c r="Q136" s="97">
        <f>P136</f>
        <v>0</v>
      </c>
      <c r="S136" s="90"/>
    </row>
    <row r="137" spans="1:19" ht="12.75">
      <c r="A137" s="51" t="s">
        <v>65</v>
      </c>
      <c r="B137" s="181"/>
      <c r="C137" s="181"/>
      <c r="D137" s="181"/>
      <c r="E137" s="181"/>
      <c r="F137" s="7" t="s">
        <v>30</v>
      </c>
      <c r="G137" s="24"/>
      <c r="H137" s="2">
        <f aca="true" t="shared" si="60" ref="H137:Q137">(H136*H135)</f>
        <v>0</v>
      </c>
      <c r="I137" s="91">
        <f t="shared" si="60"/>
        <v>0</v>
      </c>
      <c r="J137" s="2">
        <f t="shared" si="60"/>
        <v>0</v>
      </c>
      <c r="K137" s="91">
        <f t="shared" si="60"/>
        <v>0</v>
      </c>
      <c r="L137" s="2">
        <f t="shared" si="60"/>
        <v>0</v>
      </c>
      <c r="M137" s="91">
        <f t="shared" si="60"/>
        <v>0</v>
      </c>
      <c r="N137" s="2">
        <f t="shared" si="60"/>
        <v>0</v>
      </c>
      <c r="O137" s="91">
        <f t="shared" si="60"/>
        <v>0</v>
      </c>
      <c r="P137" s="2">
        <f t="shared" si="60"/>
        <v>0</v>
      </c>
      <c r="Q137" s="91">
        <f t="shared" si="60"/>
        <v>0</v>
      </c>
      <c r="R137" s="2">
        <f>SUM(H137+J137+L137+N137+P137)</f>
        <v>0</v>
      </c>
      <c r="S137" s="91">
        <f>SUM(I137+K137+M137+O137+Q137)</f>
        <v>0</v>
      </c>
    </row>
    <row r="138" spans="1:19" ht="12.75">
      <c r="A138" s="50" t="s">
        <v>66</v>
      </c>
      <c r="B138" s="173"/>
      <c r="C138" s="173"/>
      <c r="D138" s="173"/>
      <c r="E138" s="173"/>
      <c r="F138" s="1" t="s">
        <v>8</v>
      </c>
      <c r="G138" s="21"/>
      <c r="H138" s="2">
        <f>IF($G138&gt;=300,($G138+100)*H135,0)</f>
        <v>0</v>
      </c>
      <c r="I138" s="91">
        <f>IF($G138&gt;=300,($G138+100)*I135,0)</f>
        <v>0</v>
      </c>
      <c r="J138" s="2">
        <f>IF($G138&gt;=300,($G138+200)*J135,0)</f>
        <v>0</v>
      </c>
      <c r="K138" s="91">
        <f>IF($G138&gt;=300,($G138+200)*K135,0)</f>
        <v>0</v>
      </c>
      <c r="L138" s="2">
        <f>IF($G138&gt;=300,($G138+300)*L135,0)</f>
        <v>0</v>
      </c>
      <c r="M138" s="91">
        <f>IF($G138&gt;=300,($G138+300)*M135,0)</f>
        <v>0</v>
      </c>
      <c r="N138" s="2">
        <f>IF($G138&gt;=300,($G138+400)*N135,0)</f>
        <v>0</v>
      </c>
      <c r="O138" s="91">
        <f>IF($G138&gt;=300,($G138+400)*O135,0)</f>
        <v>0</v>
      </c>
      <c r="P138" s="2">
        <f>IF($G138&gt;=300,($G138+500)*P135,0)</f>
        <v>0</v>
      </c>
      <c r="Q138" s="91">
        <f>IF($G138&gt;=300,($G138+500)*Q135,0)</f>
        <v>0</v>
      </c>
      <c r="R138" s="2">
        <f>SUM(H138+J138+L138+N138+P138)</f>
        <v>0</v>
      </c>
      <c r="S138" s="91">
        <f>SUM(I138+K138+M138+O138+Q138)</f>
        <v>0</v>
      </c>
    </row>
    <row r="139" spans="1:19" ht="12.75">
      <c r="A139" s="50" t="s">
        <v>67</v>
      </c>
      <c r="B139" s="173"/>
      <c r="C139" s="173"/>
      <c r="D139" s="173"/>
      <c r="E139" s="173"/>
      <c r="F139" s="12" t="s">
        <v>14</v>
      </c>
      <c r="G139" s="13"/>
      <c r="H139" s="14">
        <f aca="true" t="shared" si="61" ref="H139:S139">SUM(H137:H138)</f>
        <v>0</v>
      </c>
      <c r="I139" s="92">
        <f t="shared" si="61"/>
        <v>0</v>
      </c>
      <c r="J139" s="14">
        <f t="shared" si="61"/>
        <v>0</v>
      </c>
      <c r="K139" s="92">
        <f t="shared" si="61"/>
        <v>0</v>
      </c>
      <c r="L139" s="14">
        <f t="shared" si="61"/>
        <v>0</v>
      </c>
      <c r="M139" s="92">
        <f t="shared" si="61"/>
        <v>0</v>
      </c>
      <c r="N139" s="14">
        <f t="shared" si="61"/>
        <v>0</v>
      </c>
      <c r="O139" s="92">
        <f t="shared" si="61"/>
        <v>0</v>
      </c>
      <c r="P139" s="14">
        <f t="shared" si="61"/>
        <v>0</v>
      </c>
      <c r="Q139" s="92">
        <f t="shared" si="61"/>
        <v>0</v>
      </c>
      <c r="R139" s="14">
        <f t="shared" si="61"/>
        <v>0</v>
      </c>
      <c r="S139" s="92">
        <f t="shared" si="61"/>
        <v>0</v>
      </c>
    </row>
    <row r="140" spans="1:19" ht="12.75">
      <c r="A140" s="52" t="s">
        <v>70</v>
      </c>
      <c r="B140" s="125"/>
      <c r="C140" s="121" t="s">
        <v>179</v>
      </c>
      <c r="D140" s="125"/>
      <c r="E140" s="121" t="s">
        <v>178</v>
      </c>
      <c r="F140" s="1" t="s">
        <v>1</v>
      </c>
      <c r="G140" s="6">
        <v>0.23</v>
      </c>
      <c r="H140" s="2">
        <f aca="true" t="shared" si="62" ref="H140:Q140">(H137+H138)*$G140</f>
        <v>0</v>
      </c>
      <c r="I140" s="91">
        <f t="shared" si="62"/>
        <v>0</v>
      </c>
      <c r="J140" s="2">
        <f t="shared" si="62"/>
        <v>0</v>
      </c>
      <c r="K140" s="91">
        <f t="shared" si="62"/>
        <v>0</v>
      </c>
      <c r="L140" s="2">
        <f t="shared" si="62"/>
        <v>0</v>
      </c>
      <c r="M140" s="91">
        <f t="shared" si="62"/>
        <v>0</v>
      </c>
      <c r="N140" s="2">
        <f t="shared" si="62"/>
        <v>0</v>
      </c>
      <c r="O140" s="91">
        <f t="shared" si="62"/>
        <v>0</v>
      </c>
      <c r="P140" s="2">
        <f t="shared" si="62"/>
        <v>0</v>
      </c>
      <c r="Q140" s="91">
        <f t="shared" si="62"/>
        <v>0</v>
      </c>
      <c r="R140" s="2">
        <f>SUM(H140+J140+L140+N140+P140)</f>
        <v>0</v>
      </c>
      <c r="S140" s="91">
        <f>SUM(I140+K140+M140+O140+Q140)</f>
        <v>0</v>
      </c>
    </row>
    <row r="141" spans="1:19" ht="12.75">
      <c r="A141" s="52" t="s">
        <v>69</v>
      </c>
      <c r="B141" s="125"/>
      <c r="C141" s="121" t="s">
        <v>180</v>
      </c>
      <c r="D141" s="125"/>
      <c r="E141" s="121" t="s">
        <v>178</v>
      </c>
      <c r="F141" s="1" t="s">
        <v>2</v>
      </c>
      <c r="G141" s="2">
        <v>17412</v>
      </c>
      <c r="H141" s="2">
        <f>($G141*1.1*H135)</f>
        <v>0</v>
      </c>
      <c r="I141" s="91">
        <f>($G141*1.1*I135)</f>
        <v>0</v>
      </c>
      <c r="J141" s="2">
        <f>($G141*1.1*1.1*J135)</f>
        <v>0</v>
      </c>
      <c r="K141" s="91">
        <f>($G141*1.1*1.1*K135)</f>
        <v>0</v>
      </c>
      <c r="L141" s="2">
        <f>($G141*1.1*1.1*1.1*L135)</f>
        <v>0</v>
      </c>
      <c r="M141" s="91">
        <f>($G141*1.1*1.1*1.1*M135)</f>
        <v>0</v>
      </c>
      <c r="N141" s="2">
        <f>($G141*1.1*1.1*1.1*1.1*N135)</f>
        <v>0</v>
      </c>
      <c r="O141" s="91">
        <f>($G141*1.1*1.1*1.1*1.1*O135)</f>
        <v>0</v>
      </c>
      <c r="P141" s="2">
        <f>($G141*1.1*1.1*1.1*1.1*1.1*P135)</f>
        <v>0</v>
      </c>
      <c r="Q141" s="91">
        <f>($G141*1.1*1.1*1.1*1.1*1.1*Q135)</f>
        <v>0</v>
      </c>
      <c r="R141" s="2">
        <f>SUM(H141+J141+L141+N141+P141)</f>
        <v>0</v>
      </c>
      <c r="S141" s="91">
        <f>SUM(I141+K141+M141+O141+Q141)</f>
        <v>0</v>
      </c>
    </row>
    <row r="142" spans="1:19" ht="12.75">
      <c r="A142" s="52"/>
      <c r="B142" s="52"/>
      <c r="C142" s="52"/>
      <c r="D142" s="52"/>
      <c r="E142" s="44"/>
      <c r="F142" s="12" t="s">
        <v>15</v>
      </c>
      <c r="G142" s="13"/>
      <c r="H142" s="14">
        <f aca="true" t="shared" si="63" ref="H142:S142">SUM(H140:H141)</f>
        <v>0</v>
      </c>
      <c r="I142" s="92">
        <f t="shared" si="63"/>
        <v>0</v>
      </c>
      <c r="J142" s="14">
        <f t="shared" si="63"/>
        <v>0</v>
      </c>
      <c r="K142" s="92">
        <f t="shared" si="63"/>
        <v>0</v>
      </c>
      <c r="L142" s="14">
        <f t="shared" si="63"/>
        <v>0</v>
      </c>
      <c r="M142" s="92">
        <f t="shared" si="63"/>
        <v>0</v>
      </c>
      <c r="N142" s="14">
        <f t="shared" si="63"/>
        <v>0</v>
      </c>
      <c r="O142" s="92">
        <f t="shared" si="63"/>
        <v>0</v>
      </c>
      <c r="P142" s="14">
        <f t="shared" si="63"/>
        <v>0</v>
      </c>
      <c r="Q142" s="92">
        <f t="shared" si="63"/>
        <v>0</v>
      </c>
      <c r="R142" s="14">
        <f t="shared" si="63"/>
        <v>0</v>
      </c>
      <c r="S142" s="92">
        <f t="shared" si="63"/>
        <v>0</v>
      </c>
    </row>
    <row r="143" spans="1:19" ht="12.75">
      <c r="A143" s="178" t="s">
        <v>27</v>
      </c>
      <c r="B143" s="178"/>
      <c r="C143" s="178"/>
      <c r="D143" s="178"/>
      <c r="E143" s="178"/>
      <c r="F143" s="156"/>
      <c r="H143" s="8">
        <f aca="true" t="shared" si="64" ref="H143:S143">(H139+H142)</f>
        <v>0</v>
      </c>
      <c r="I143" s="93">
        <f t="shared" si="64"/>
        <v>0</v>
      </c>
      <c r="J143" s="8">
        <f t="shared" si="64"/>
        <v>0</v>
      </c>
      <c r="K143" s="93">
        <f t="shared" si="64"/>
        <v>0</v>
      </c>
      <c r="L143" s="8">
        <f t="shared" si="64"/>
        <v>0</v>
      </c>
      <c r="M143" s="93">
        <f t="shared" si="64"/>
        <v>0</v>
      </c>
      <c r="N143" s="8">
        <f t="shared" si="64"/>
        <v>0</v>
      </c>
      <c r="O143" s="93">
        <f t="shared" si="64"/>
        <v>0</v>
      </c>
      <c r="P143" s="8">
        <f t="shared" si="64"/>
        <v>0</v>
      </c>
      <c r="Q143" s="93">
        <f t="shared" si="64"/>
        <v>0</v>
      </c>
      <c r="R143" s="8">
        <f t="shared" si="64"/>
        <v>0</v>
      </c>
      <c r="S143" s="93">
        <f t="shared" si="64"/>
        <v>0</v>
      </c>
    </row>
    <row r="144" spans="1:19" ht="12.75">
      <c r="A144" s="37"/>
      <c r="B144" s="37"/>
      <c r="C144" s="37"/>
      <c r="D144" s="37"/>
      <c r="E144" s="37"/>
      <c r="F144" s="37"/>
      <c r="G144" s="38"/>
      <c r="H144" s="39"/>
      <c r="I144" s="91"/>
      <c r="J144" s="39"/>
      <c r="K144" s="91"/>
      <c r="L144" s="39"/>
      <c r="M144" s="91"/>
      <c r="N144" s="39"/>
      <c r="O144" s="91"/>
      <c r="P144" s="39"/>
      <c r="Q144" s="91"/>
      <c r="R144" s="39"/>
      <c r="S144" s="90"/>
    </row>
    <row r="145" spans="1:19" ht="12.75">
      <c r="A145" s="50" t="s">
        <v>63</v>
      </c>
      <c r="B145" s="173"/>
      <c r="C145" s="173"/>
      <c r="D145" s="173"/>
      <c r="E145" s="173"/>
      <c r="F145" s="176" t="s">
        <v>68</v>
      </c>
      <c r="G145" s="177"/>
      <c r="H145" s="88"/>
      <c r="I145" s="106"/>
      <c r="J145" s="88"/>
      <c r="K145" s="106"/>
      <c r="L145" s="88"/>
      <c r="M145" s="106"/>
      <c r="N145" s="88"/>
      <c r="O145" s="106"/>
      <c r="P145" s="88"/>
      <c r="Q145" s="106"/>
      <c r="S145" s="90"/>
    </row>
    <row r="146" spans="1:19" ht="12.75">
      <c r="A146" s="50" t="s">
        <v>64</v>
      </c>
      <c r="B146" s="173"/>
      <c r="C146" s="173"/>
      <c r="D146" s="173"/>
      <c r="E146" s="173"/>
      <c r="F146" s="179" t="s">
        <v>29</v>
      </c>
      <c r="G146" s="180"/>
      <c r="H146" s="23">
        <f>(G147*1.03)</f>
        <v>0</v>
      </c>
      <c r="I146" s="97">
        <f>H146</f>
        <v>0</v>
      </c>
      <c r="J146" s="23">
        <f>(H146*1.03)</f>
        <v>0</v>
      </c>
      <c r="K146" s="97">
        <f>J146</f>
        <v>0</v>
      </c>
      <c r="L146" s="23">
        <f>(J146*1.03)</f>
        <v>0</v>
      </c>
      <c r="M146" s="97">
        <f>L146</f>
        <v>0</v>
      </c>
      <c r="N146" s="23">
        <f>(L146*1.03)</f>
        <v>0</v>
      </c>
      <c r="O146" s="97">
        <f>N146</f>
        <v>0</v>
      </c>
      <c r="P146" s="23">
        <f>(N146*1.03)</f>
        <v>0</v>
      </c>
      <c r="Q146" s="97">
        <f>P146</f>
        <v>0</v>
      </c>
      <c r="S146" s="90"/>
    </row>
    <row r="147" spans="1:19" ht="12.75">
      <c r="A147" s="51" t="s">
        <v>65</v>
      </c>
      <c r="B147" s="181"/>
      <c r="C147" s="181"/>
      <c r="D147" s="181"/>
      <c r="E147" s="181"/>
      <c r="F147" s="7" t="s">
        <v>30</v>
      </c>
      <c r="G147" s="24"/>
      <c r="H147" s="2">
        <f aca="true" t="shared" si="65" ref="H147:Q147">(H146*H145)</f>
        <v>0</v>
      </c>
      <c r="I147" s="91">
        <f t="shared" si="65"/>
        <v>0</v>
      </c>
      <c r="J147" s="2">
        <f t="shared" si="65"/>
        <v>0</v>
      </c>
      <c r="K147" s="91">
        <f t="shared" si="65"/>
        <v>0</v>
      </c>
      <c r="L147" s="2">
        <f t="shared" si="65"/>
        <v>0</v>
      </c>
      <c r="M147" s="91">
        <f t="shared" si="65"/>
        <v>0</v>
      </c>
      <c r="N147" s="2">
        <f t="shared" si="65"/>
        <v>0</v>
      </c>
      <c r="O147" s="91">
        <f t="shared" si="65"/>
        <v>0</v>
      </c>
      <c r="P147" s="2">
        <f t="shared" si="65"/>
        <v>0</v>
      </c>
      <c r="Q147" s="91">
        <f t="shared" si="65"/>
        <v>0</v>
      </c>
      <c r="R147" s="2">
        <f>SUM(H147+J147+L147+N147+P147)</f>
        <v>0</v>
      </c>
      <c r="S147" s="91">
        <f>SUM(I147+K147+M147+O147+Q147)</f>
        <v>0</v>
      </c>
    </row>
    <row r="148" spans="1:19" ht="12.75">
      <c r="A148" s="50" t="s">
        <v>66</v>
      </c>
      <c r="B148" s="173"/>
      <c r="C148" s="173"/>
      <c r="D148" s="173"/>
      <c r="E148" s="173"/>
      <c r="F148" s="1" t="s">
        <v>8</v>
      </c>
      <c r="G148" s="21"/>
      <c r="H148" s="2">
        <f>IF($G148&gt;=300,($G148+100)*H145,0)</f>
        <v>0</v>
      </c>
      <c r="I148" s="91">
        <f>IF($G148&gt;=300,($G148+100)*I145,0)</f>
        <v>0</v>
      </c>
      <c r="J148" s="2">
        <f>IF($G148&gt;=300,($G148+200)*J145,0)</f>
        <v>0</v>
      </c>
      <c r="K148" s="91">
        <f>IF($G148&gt;=300,($G148+200)*K145,0)</f>
        <v>0</v>
      </c>
      <c r="L148" s="2">
        <f>IF($G148&gt;=300,($G148+300)*L145,0)</f>
        <v>0</v>
      </c>
      <c r="M148" s="91">
        <f>IF($G148&gt;=300,($G148+300)*M145,0)</f>
        <v>0</v>
      </c>
      <c r="N148" s="2">
        <f>IF($G148&gt;=300,($G148+400)*N145,0)</f>
        <v>0</v>
      </c>
      <c r="O148" s="91">
        <f>IF($G148&gt;=300,($G148+400)*O145,0)</f>
        <v>0</v>
      </c>
      <c r="P148" s="2">
        <f>IF($G148&gt;=300,($G148+500)*P145,0)</f>
        <v>0</v>
      </c>
      <c r="Q148" s="91">
        <f>IF($G148&gt;=300,($G148+500)*Q145,0)</f>
        <v>0</v>
      </c>
      <c r="R148" s="2">
        <f>SUM(H148+J148+L148+N148+P148)</f>
        <v>0</v>
      </c>
      <c r="S148" s="91">
        <f>SUM(I148+K148+M148+O148+Q148)</f>
        <v>0</v>
      </c>
    </row>
    <row r="149" spans="1:19" ht="12.75">
      <c r="A149" s="50" t="s">
        <v>67</v>
      </c>
      <c r="B149" s="173"/>
      <c r="C149" s="173"/>
      <c r="D149" s="173"/>
      <c r="E149" s="173"/>
      <c r="F149" s="12" t="s">
        <v>14</v>
      </c>
      <c r="G149" s="13"/>
      <c r="H149" s="14">
        <f aca="true" t="shared" si="66" ref="H149:S149">SUM(H147:H148)</f>
        <v>0</v>
      </c>
      <c r="I149" s="92">
        <f t="shared" si="66"/>
        <v>0</v>
      </c>
      <c r="J149" s="14">
        <f t="shared" si="66"/>
        <v>0</v>
      </c>
      <c r="K149" s="92">
        <f t="shared" si="66"/>
        <v>0</v>
      </c>
      <c r="L149" s="14">
        <f t="shared" si="66"/>
        <v>0</v>
      </c>
      <c r="M149" s="92">
        <f t="shared" si="66"/>
        <v>0</v>
      </c>
      <c r="N149" s="14">
        <f t="shared" si="66"/>
        <v>0</v>
      </c>
      <c r="O149" s="92">
        <f t="shared" si="66"/>
        <v>0</v>
      </c>
      <c r="P149" s="14">
        <f t="shared" si="66"/>
        <v>0</v>
      </c>
      <c r="Q149" s="92">
        <f t="shared" si="66"/>
        <v>0</v>
      </c>
      <c r="R149" s="14">
        <f t="shared" si="66"/>
        <v>0</v>
      </c>
      <c r="S149" s="92">
        <f t="shared" si="66"/>
        <v>0</v>
      </c>
    </row>
    <row r="150" spans="1:19" ht="12.75">
      <c r="A150" s="52" t="s">
        <v>70</v>
      </c>
      <c r="B150" s="125"/>
      <c r="C150" s="121" t="s">
        <v>179</v>
      </c>
      <c r="D150" s="125"/>
      <c r="E150" s="121" t="s">
        <v>178</v>
      </c>
      <c r="F150" s="1" t="s">
        <v>1</v>
      </c>
      <c r="G150" s="6">
        <v>0.23</v>
      </c>
      <c r="H150" s="2">
        <f aca="true" t="shared" si="67" ref="H150:Q150">(H147+H148)*$G150</f>
        <v>0</v>
      </c>
      <c r="I150" s="91">
        <f t="shared" si="67"/>
        <v>0</v>
      </c>
      <c r="J150" s="2">
        <f t="shared" si="67"/>
        <v>0</v>
      </c>
      <c r="K150" s="91">
        <f t="shared" si="67"/>
        <v>0</v>
      </c>
      <c r="L150" s="2">
        <f t="shared" si="67"/>
        <v>0</v>
      </c>
      <c r="M150" s="91">
        <f t="shared" si="67"/>
        <v>0</v>
      </c>
      <c r="N150" s="2">
        <f t="shared" si="67"/>
        <v>0</v>
      </c>
      <c r="O150" s="91">
        <f t="shared" si="67"/>
        <v>0</v>
      </c>
      <c r="P150" s="2">
        <f t="shared" si="67"/>
        <v>0</v>
      </c>
      <c r="Q150" s="91">
        <f t="shared" si="67"/>
        <v>0</v>
      </c>
      <c r="R150" s="2">
        <f>SUM(H150+J150+L150+N150+P150)</f>
        <v>0</v>
      </c>
      <c r="S150" s="91">
        <f>SUM(I150+K150+M150+O150+Q150)</f>
        <v>0</v>
      </c>
    </row>
    <row r="151" spans="1:19" ht="12.75">
      <c r="A151" s="52" t="s">
        <v>69</v>
      </c>
      <c r="B151" s="125"/>
      <c r="C151" s="121" t="s">
        <v>180</v>
      </c>
      <c r="D151" s="125"/>
      <c r="E151" s="121" t="s">
        <v>178</v>
      </c>
      <c r="F151" s="1" t="s">
        <v>2</v>
      </c>
      <c r="G151" s="2">
        <v>17412</v>
      </c>
      <c r="H151" s="2">
        <f>($G151*1.1*H145)</f>
        <v>0</v>
      </c>
      <c r="I151" s="91">
        <f>($G151*1.1*I145)</f>
        <v>0</v>
      </c>
      <c r="J151" s="2">
        <f>($G151*1.1*1.1*J145)</f>
        <v>0</v>
      </c>
      <c r="K151" s="91">
        <f>($G151*1.1*1.1*K145)</f>
        <v>0</v>
      </c>
      <c r="L151" s="2">
        <f>($G151*1.1*1.1*1.1*L145)</f>
        <v>0</v>
      </c>
      <c r="M151" s="91">
        <f>($G151*1.1*1.1*1.1*M145)</f>
        <v>0</v>
      </c>
      <c r="N151" s="2">
        <f>($G151*1.1*1.1*1.1*1.1*N145)</f>
        <v>0</v>
      </c>
      <c r="O151" s="91">
        <f>($G151*1.1*1.1*1.1*1.1*O145)</f>
        <v>0</v>
      </c>
      <c r="P151" s="2">
        <f>($G151*1.1*1.1*1.1*1.1*1.1*P145)</f>
        <v>0</v>
      </c>
      <c r="Q151" s="91">
        <f>($G151*1.1*1.1*1.1*1.1*1.1*Q145)</f>
        <v>0</v>
      </c>
      <c r="R151" s="2">
        <f>SUM(H151+J151+L151+N151+P151)</f>
        <v>0</v>
      </c>
      <c r="S151" s="91">
        <f>SUM(I151+K151+M151+O151+Q151)</f>
        <v>0</v>
      </c>
    </row>
    <row r="152" spans="1:19" ht="12.75">
      <c r="A152" s="52"/>
      <c r="B152" s="52"/>
      <c r="C152" s="52"/>
      <c r="D152" s="52"/>
      <c r="E152" s="44"/>
      <c r="F152" s="12" t="s">
        <v>15</v>
      </c>
      <c r="G152" s="13"/>
      <c r="H152" s="14">
        <f aca="true" t="shared" si="68" ref="H152:S152">SUM(H150:H151)</f>
        <v>0</v>
      </c>
      <c r="I152" s="92">
        <f t="shared" si="68"/>
        <v>0</v>
      </c>
      <c r="J152" s="14">
        <f t="shared" si="68"/>
        <v>0</v>
      </c>
      <c r="K152" s="92">
        <f t="shared" si="68"/>
        <v>0</v>
      </c>
      <c r="L152" s="14">
        <f t="shared" si="68"/>
        <v>0</v>
      </c>
      <c r="M152" s="92">
        <f t="shared" si="68"/>
        <v>0</v>
      </c>
      <c r="N152" s="14">
        <f t="shared" si="68"/>
        <v>0</v>
      </c>
      <c r="O152" s="92">
        <f t="shared" si="68"/>
        <v>0</v>
      </c>
      <c r="P152" s="14">
        <f t="shared" si="68"/>
        <v>0</v>
      </c>
      <c r="Q152" s="92">
        <f t="shared" si="68"/>
        <v>0</v>
      </c>
      <c r="R152" s="14">
        <f t="shared" si="68"/>
        <v>0</v>
      </c>
      <c r="S152" s="92">
        <f t="shared" si="68"/>
        <v>0</v>
      </c>
    </row>
    <row r="153" spans="1:19" ht="12.75">
      <c r="A153" s="178" t="s">
        <v>27</v>
      </c>
      <c r="B153" s="178"/>
      <c r="C153" s="178"/>
      <c r="D153" s="178"/>
      <c r="E153" s="178"/>
      <c r="F153" s="156"/>
      <c r="H153" s="8">
        <f aca="true" t="shared" si="69" ref="H153:S153">(H149+H152)</f>
        <v>0</v>
      </c>
      <c r="I153" s="93">
        <f t="shared" si="69"/>
        <v>0</v>
      </c>
      <c r="J153" s="8">
        <f t="shared" si="69"/>
        <v>0</v>
      </c>
      <c r="K153" s="93">
        <f t="shared" si="69"/>
        <v>0</v>
      </c>
      <c r="L153" s="8">
        <f t="shared" si="69"/>
        <v>0</v>
      </c>
      <c r="M153" s="93">
        <f t="shared" si="69"/>
        <v>0</v>
      </c>
      <c r="N153" s="8">
        <f t="shared" si="69"/>
        <v>0</v>
      </c>
      <c r="O153" s="93">
        <f t="shared" si="69"/>
        <v>0</v>
      </c>
      <c r="P153" s="8">
        <f t="shared" si="69"/>
        <v>0</v>
      </c>
      <c r="Q153" s="93">
        <f t="shared" si="69"/>
        <v>0</v>
      </c>
      <c r="R153" s="8">
        <f t="shared" si="69"/>
        <v>0</v>
      </c>
      <c r="S153" s="93">
        <f t="shared" si="69"/>
        <v>0</v>
      </c>
    </row>
    <row r="154" spans="1:19" ht="12.75">
      <c r="A154" s="37"/>
      <c r="B154" s="37"/>
      <c r="C154" s="37"/>
      <c r="D154" s="37"/>
      <c r="E154" s="37"/>
      <c r="F154" s="37"/>
      <c r="G154" s="38"/>
      <c r="H154" s="39"/>
      <c r="I154" s="91"/>
      <c r="J154" s="39"/>
      <c r="K154" s="91"/>
      <c r="L154" s="39"/>
      <c r="M154" s="91"/>
      <c r="N154" s="39"/>
      <c r="O154" s="91"/>
      <c r="P154" s="39"/>
      <c r="Q154" s="91"/>
      <c r="R154" s="39"/>
      <c r="S154" s="90"/>
    </row>
    <row r="155" spans="1:19" ht="12.75">
      <c r="A155" s="50" t="s">
        <v>63</v>
      </c>
      <c r="B155" s="173"/>
      <c r="C155" s="173"/>
      <c r="D155" s="173"/>
      <c r="E155" s="173"/>
      <c r="F155" s="176" t="s">
        <v>68</v>
      </c>
      <c r="G155" s="177"/>
      <c r="H155" s="88"/>
      <c r="I155" s="106"/>
      <c r="J155" s="88"/>
      <c r="K155" s="106"/>
      <c r="L155" s="88"/>
      <c r="M155" s="106"/>
      <c r="N155" s="88"/>
      <c r="O155" s="106"/>
      <c r="P155" s="88"/>
      <c r="Q155" s="106"/>
      <c r="S155" s="90"/>
    </row>
    <row r="156" spans="1:19" ht="12.75">
      <c r="A156" s="50" t="s">
        <v>64</v>
      </c>
      <c r="B156" s="173"/>
      <c r="C156" s="173"/>
      <c r="D156" s="173"/>
      <c r="E156" s="173"/>
      <c r="F156" s="179" t="s">
        <v>29</v>
      </c>
      <c r="G156" s="180"/>
      <c r="H156" s="23">
        <f>(G157*1.03)</f>
        <v>0</v>
      </c>
      <c r="I156" s="97">
        <f>H156</f>
        <v>0</v>
      </c>
      <c r="J156" s="23">
        <f>(H156*1.03)</f>
        <v>0</v>
      </c>
      <c r="K156" s="97">
        <f>J156</f>
        <v>0</v>
      </c>
      <c r="L156" s="23">
        <f>(J156*1.03)</f>
        <v>0</v>
      </c>
      <c r="M156" s="97">
        <f>L156</f>
        <v>0</v>
      </c>
      <c r="N156" s="23">
        <f>(L156*1.03)</f>
        <v>0</v>
      </c>
      <c r="O156" s="97">
        <f>N156</f>
        <v>0</v>
      </c>
      <c r="P156" s="23">
        <f>(N156*1.03)</f>
        <v>0</v>
      </c>
      <c r="Q156" s="97">
        <f>P156</f>
        <v>0</v>
      </c>
      <c r="S156" s="90"/>
    </row>
    <row r="157" spans="1:19" ht="12.75">
      <c r="A157" s="51" t="s">
        <v>65</v>
      </c>
      <c r="B157" s="181"/>
      <c r="C157" s="181"/>
      <c r="D157" s="181"/>
      <c r="E157" s="181"/>
      <c r="F157" s="7" t="s">
        <v>30</v>
      </c>
      <c r="G157" s="24"/>
      <c r="H157" s="2">
        <f aca="true" t="shared" si="70" ref="H157:Q157">(H156*H155)</f>
        <v>0</v>
      </c>
      <c r="I157" s="91">
        <f t="shared" si="70"/>
        <v>0</v>
      </c>
      <c r="J157" s="2">
        <f t="shared" si="70"/>
        <v>0</v>
      </c>
      <c r="K157" s="91">
        <f t="shared" si="70"/>
        <v>0</v>
      </c>
      <c r="L157" s="2">
        <f t="shared" si="70"/>
        <v>0</v>
      </c>
      <c r="M157" s="91">
        <f t="shared" si="70"/>
        <v>0</v>
      </c>
      <c r="N157" s="2">
        <f t="shared" si="70"/>
        <v>0</v>
      </c>
      <c r="O157" s="91">
        <f t="shared" si="70"/>
        <v>0</v>
      </c>
      <c r="P157" s="2">
        <f t="shared" si="70"/>
        <v>0</v>
      </c>
      <c r="Q157" s="91">
        <f t="shared" si="70"/>
        <v>0</v>
      </c>
      <c r="R157" s="2">
        <f>SUM(H157+J157+L157+N157+P157)</f>
        <v>0</v>
      </c>
      <c r="S157" s="91">
        <f>SUM(I157+K157+M157+O157+Q157)</f>
        <v>0</v>
      </c>
    </row>
    <row r="158" spans="1:19" ht="12.75">
      <c r="A158" s="50" t="s">
        <v>66</v>
      </c>
      <c r="B158" s="173"/>
      <c r="C158" s="173"/>
      <c r="D158" s="173"/>
      <c r="E158" s="173"/>
      <c r="F158" s="1" t="s">
        <v>8</v>
      </c>
      <c r="G158" s="21"/>
      <c r="H158" s="2">
        <f>IF($G158&gt;=300,($G158+100)*H155,0)</f>
        <v>0</v>
      </c>
      <c r="I158" s="91">
        <f>IF($G158&gt;=300,($G158+100)*I155,0)</f>
        <v>0</v>
      </c>
      <c r="J158" s="2">
        <f>IF($G158&gt;=300,($G158+200)*J155,0)</f>
        <v>0</v>
      </c>
      <c r="K158" s="91">
        <f>IF($G158&gt;=300,($G158+200)*K155,0)</f>
        <v>0</v>
      </c>
      <c r="L158" s="2">
        <f>IF($G158&gt;=300,($G158+300)*L155,0)</f>
        <v>0</v>
      </c>
      <c r="M158" s="91">
        <f>IF($G158&gt;=300,($G158+300)*M155,0)</f>
        <v>0</v>
      </c>
      <c r="N158" s="2">
        <f>IF($G158&gt;=300,($G158+400)*N155,0)</f>
        <v>0</v>
      </c>
      <c r="O158" s="91">
        <f>IF($G158&gt;=300,($G158+400)*O155,0)</f>
        <v>0</v>
      </c>
      <c r="P158" s="2">
        <f>IF($G158&gt;=300,($G158+500)*P155,0)</f>
        <v>0</v>
      </c>
      <c r="Q158" s="91">
        <f>IF($G158&gt;=300,($G158+500)*Q155,0)</f>
        <v>0</v>
      </c>
      <c r="R158" s="2">
        <f>SUM(H158+J158+L158+N158+P158)</f>
        <v>0</v>
      </c>
      <c r="S158" s="91">
        <f>SUM(I158+K158+M158+O158+Q158)</f>
        <v>0</v>
      </c>
    </row>
    <row r="159" spans="1:19" ht="12.75">
      <c r="A159" s="50" t="s">
        <v>67</v>
      </c>
      <c r="B159" s="173"/>
      <c r="C159" s="173"/>
      <c r="D159" s="173"/>
      <c r="E159" s="173"/>
      <c r="F159" s="12" t="s">
        <v>14</v>
      </c>
      <c r="G159" s="13"/>
      <c r="H159" s="14">
        <f aca="true" t="shared" si="71" ref="H159:S159">SUM(H157:H158)</f>
        <v>0</v>
      </c>
      <c r="I159" s="92">
        <f t="shared" si="71"/>
        <v>0</v>
      </c>
      <c r="J159" s="14">
        <f t="shared" si="71"/>
        <v>0</v>
      </c>
      <c r="K159" s="92">
        <f t="shared" si="71"/>
        <v>0</v>
      </c>
      <c r="L159" s="14">
        <f t="shared" si="71"/>
        <v>0</v>
      </c>
      <c r="M159" s="92">
        <f t="shared" si="71"/>
        <v>0</v>
      </c>
      <c r="N159" s="14">
        <f t="shared" si="71"/>
        <v>0</v>
      </c>
      <c r="O159" s="92">
        <f t="shared" si="71"/>
        <v>0</v>
      </c>
      <c r="P159" s="14">
        <f t="shared" si="71"/>
        <v>0</v>
      </c>
      <c r="Q159" s="92">
        <f t="shared" si="71"/>
        <v>0</v>
      </c>
      <c r="R159" s="14">
        <f t="shared" si="71"/>
        <v>0</v>
      </c>
      <c r="S159" s="92">
        <f t="shared" si="71"/>
        <v>0</v>
      </c>
    </row>
    <row r="160" spans="1:19" ht="12.75">
      <c r="A160" s="52" t="s">
        <v>70</v>
      </c>
      <c r="B160" s="125"/>
      <c r="C160" s="121" t="s">
        <v>179</v>
      </c>
      <c r="D160" s="125"/>
      <c r="E160" s="121" t="s">
        <v>178</v>
      </c>
      <c r="F160" s="1" t="s">
        <v>1</v>
      </c>
      <c r="G160" s="6">
        <v>0.23</v>
      </c>
      <c r="H160" s="2">
        <f aca="true" t="shared" si="72" ref="H160:Q160">(H157+H158)*$G160</f>
        <v>0</v>
      </c>
      <c r="I160" s="91">
        <f t="shared" si="72"/>
        <v>0</v>
      </c>
      <c r="J160" s="2">
        <f t="shared" si="72"/>
        <v>0</v>
      </c>
      <c r="K160" s="91">
        <f t="shared" si="72"/>
        <v>0</v>
      </c>
      <c r="L160" s="2">
        <f t="shared" si="72"/>
        <v>0</v>
      </c>
      <c r="M160" s="91">
        <f t="shared" si="72"/>
        <v>0</v>
      </c>
      <c r="N160" s="2">
        <f t="shared" si="72"/>
        <v>0</v>
      </c>
      <c r="O160" s="91">
        <f t="shared" si="72"/>
        <v>0</v>
      </c>
      <c r="P160" s="2">
        <f t="shared" si="72"/>
        <v>0</v>
      </c>
      <c r="Q160" s="91">
        <f t="shared" si="72"/>
        <v>0</v>
      </c>
      <c r="R160" s="2">
        <f>SUM(H160+J160+L160+N160+P160)</f>
        <v>0</v>
      </c>
      <c r="S160" s="91">
        <f>SUM(I160+K160+M160+O160+Q160)</f>
        <v>0</v>
      </c>
    </row>
    <row r="161" spans="1:19" ht="12.75">
      <c r="A161" s="52" t="s">
        <v>69</v>
      </c>
      <c r="B161" s="125"/>
      <c r="C161" s="121" t="s">
        <v>180</v>
      </c>
      <c r="D161" s="125"/>
      <c r="E161" s="121" t="s">
        <v>178</v>
      </c>
      <c r="F161" s="1" t="s">
        <v>2</v>
      </c>
      <c r="G161" s="2">
        <v>17412</v>
      </c>
      <c r="H161" s="2">
        <f>($G161*1.1*H155)</f>
        <v>0</v>
      </c>
      <c r="I161" s="91">
        <f>($G161*1.1*I155)</f>
        <v>0</v>
      </c>
      <c r="J161" s="2">
        <f>($G161*1.1*1.1*J155)</f>
        <v>0</v>
      </c>
      <c r="K161" s="91">
        <f>($G161*1.1*1.1*K155)</f>
        <v>0</v>
      </c>
      <c r="L161" s="2">
        <f>($G161*1.1*1.1*1.1*L155)</f>
        <v>0</v>
      </c>
      <c r="M161" s="91">
        <f>($G161*1.1*1.1*1.1*M155)</f>
        <v>0</v>
      </c>
      <c r="N161" s="2">
        <f>($G161*1.1*1.1*1.1*1.1*N155)</f>
        <v>0</v>
      </c>
      <c r="O161" s="91">
        <f>($G161*1.1*1.1*1.1*1.1*O155)</f>
        <v>0</v>
      </c>
      <c r="P161" s="2">
        <f>($G161*1.1*1.1*1.1*1.1*1.1*P155)</f>
        <v>0</v>
      </c>
      <c r="Q161" s="91">
        <f>($G161*1.1*1.1*1.1*1.1*1.1*Q155)</f>
        <v>0</v>
      </c>
      <c r="R161" s="2">
        <f>SUM(H161+J161+L161+N161+P161)</f>
        <v>0</v>
      </c>
      <c r="S161" s="91">
        <f>SUM(I161+K161+M161+O161+Q161)</f>
        <v>0</v>
      </c>
    </row>
    <row r="162" spans="1:19" ht="12.75">
      <c r="A162" s="52"/>
      <c r="B162" s="52"/>
      <c r="C162" s="52"/>
      <c r="D162" s="52"/>
      <c r="E162" s="44"/>
      <c r="F162" s="12" t="s">
        <v>15</v>
      </c>
      <c r="G162" s="13"/>
      <c r="H162" s="14">
        <f aca="true" t="shared" si="73" ref="H162:S162">SUM(H160:H161)</f>
        <v>0</v>
      </c>
      <c r="I162" s="92">
        <f t="shared" si="73"/>
        <v>0</v>
      </c>
      <c r="J162" s="14">
        <f t="shared" si="73"/>
        <v>0</v>
      </c>
      <c r="K162" s="92">
        <f t="shared" si="73"/>
        <v>0</v>
      </c>
      <c r="L162" s="14">
        <f t="shared" si="73"/>
        <v>0</v>
      </c>
      <c r="M162" s="92">
        <f t="shared" si="73"/>
        <v>0</v>
      </c>
      <c r="N162" s="14">
        <f t="shared" si="73"/>
        <v>0</v>
      </c>
      <c r="O162" s="92">
        <f t="shared" si="73"/>
        <v>0</v>
      </c>
      <c r="P162" s="14">
        <f t="shared" si="73"/>
        <v>0</v>
      </c>
      <c r="Q162" s="92">
        <f t="shared" si="73"/>
        <v>0</v>
      </c>
      <c r="R162" s="14">
        <f t="shared" si="73"/>
        <v>0</v>
      </c>
      <c r="S162" s="92">
        <f t="shared" si="73"/>
        <v>0</v>
      </c>
    </row>
    <row r="163" spans="1:19" ht="12.75">
      <c r="A163" s="178" t="s">
        <v>27</v>
      </c>
      <c r="B163" s="178"/>
      <c r="C163" s="178"/>
      <c r="D163" s="178"/>
      <c r="E163" s="178"/>
      <c r="F163" s="156"/>
      <c r="H163" s="8">
        <f aca="true" t="shared" si="74" ref="H163:S163">(H159+H162)</f>
        <v>0</v>
      </c>
      <c r="I163" s="93">
        <f t="shared" si="74"/>
        <v>0</v>
      </c>
      <c r="J163" s="8">
        <f t="shared" si="74"/>
        <v>0</v>
      </c>
      <c r="K163" s="93">
        <f t="shared" si="74"/>
        <v>0</v>
      </c>
      <c r="L163" s="8">
        <f t="shared" si="74"/>
        <v>0</v>
      </c>
      <c r="M163" s="93">
        <f t="shared" si="74"/>
        <v>0</v>
      </c>
      <c r="N163" s="8">
        <f t="shared" si="74"/>
        <v>0</v>
      </c>
      <c r="O163" s="93">
        <f t="shared" si="74"/>
        <v>0</v>
      </c>
      <c r="P163" s="8">
        <f t="shared" si="74"/>
        <v>0</v>
      </c>
      <c r="Q163" s="93">
        <f t="shared" si="74"/>
        <v>0</v>
      </c>
      <c r="R163" s="8">
        <f t="shared" si="74"/>
        <v>0</v>
      </c>
      <c r="S163" s="93">
        <f t="shared" si="74"/>
        <v>0</v>
      </c>
    </row>
    <row r="164" spans="1:19" ht="12.75">
      <c r="A164" s="37"/>
      <c r="B164" s="37"/>
      <c r="C164" s="37"/>
      <c r="D164" s="37"/>
      <c r="E164" s="37"/>
      <c r="F164" s="37"/>
      <c r="G164" s="38"/>
      <c r="H164" s="39"/>
      <c r="I164" s="91"/>
      <c r="J164" s="39"/>
      <c r="K164" s="91"/>
      <c r="L164" s="39"/>
      <c r="M164" s="91"/>
      <c r="N164" s="39"/>
      <c r="O164" s="91"/>
      <c r="P164" s="39"/>
      <c r="Q164" s="91"/>
      <c r="R164" s="39"/>
      <c r="S164" s="90"/>
    </row>
    <row r="165" spans="1:19" ht="12.75">
      <c r="A165" s="50" t="s">
        <v>63</v>
      </c>
      <c r="B165" s="173"/>
      <c r="C165" s="173"/>
      <c r="D165" s="173"/>
      <c r="E165" s="173"/>
      <c r="F165" s="176" t="s">
        <v>68</v>
      </c>
      <c r="G165" s="177"/>
      <c r="H165" s="88"/>
      <c r="I165" s="106"/>
      <c r="J165" s="88"/>
      <c r="K165" s="106"/>
      <c r="L165" s="88"/>
      <c r="M165" s="106"/>
      <c r="N165" s="88"/>
      <c r="O165" s="106"/>
      <c r="P165" s="88"/>
      <c r="Q165" s="106"/>
      <c r="S165" s="90"/>
    </row>
    <row r="166" spans="1:19" ht="12.75">
      <c r="A166" s="50" t="s">
        <v>64</v>
      </c>
      <c r="B166" s="173"/>
      <c r="C166" s="173"/>
      <c r="D166" s="173"/>
      <c r="E166" s="173"/>
      <c r="F166" s="179" t="s">
        <v>29</v>
      </c>
      <c r="G166" s="180"/>
      <c r="H166" s="23">
        <f>(G167*1.03)</f>
        <v>0</v>
      </c>
      <c r="I166" s="97">
        <f>H166</f>
        <v>0</v>
      </c>
      <c r="J166" s="23">
        <f>(H166*1.03)</f>
        <v>0</v>
      </c>
      <c r="K166" s="97">
        <f>J166</f>
        <v>0</v>
      </c>
      <c r="L166" s="23">
        <f>(J166*1.03)</f>
        <v>0</v>
      </c>
      <c r="M166" s="97">
        <f>L166</f>
        <v>0</v>
      </c>
      <c r="N166" s="23">
        <f>(L166*1.03)</f>
        <v>0</v>
      </c>
      <c r="O166" s="97">
        <f>N166</f>
        <v>0</v>
      </c>
      <c r="P166" s="23">
        <f>(N166*1.03)</f>
        <v>0</v>
      </c>
      <c r="Q166" s="97">
        <f>P166</f>
        <v>0</v>
      </c>
      <c r="S166" s="90"/>
    </row>
    <row r="167" spans="1:19" ht="12.75">
      <c r="A167" s="51" t="s">
        <v>65</v>
      </c>
      <c r="B167" s="181"/>
      <c r="C167" s="181"/>
      <c r="D167" s="181"/>
      <c r="E167" s="181"/>
      <c r="F167" s="7" t="s">
        <v>30</v>
      </c>
      <c r="G167" s="24"/>
      <c r="H167" s="2">
        <f aca="true" t="shared" si="75" ref="H167:Q167">(H166*H165)</f>
        <v>0</v>
      </c>
      <c r="I167" s="91">
        <f t="shared" si="75"/>
        <v>0</v>
      </c>
      <c r="J167" s="2">
        <f t="shared" si="75"/>
        <v>0</v>
      </c>
      <c r="K167" s="91">
        <f t="shared" si="75"/>
        <v>0</v>
      </c>
      <c r="L167" s="2">
        <f t="shared" si="75"/>
        <v>0</v>
      </c>
      <c r="M167" s="91">
        <f t="shared" si="75"/>
        <v>0</v>
      </c>
      <c r="N167" s="2">
        <f t="shared" si="75"/>
        <v>0</v>
      </c>
      <c r="O167" s="91">
        <f t="shared" si="75"/>
        <v>0</v>
      </c>
      <c r="P167" s="2">
        <f t="shared" si="75"/>
        <v>0</v>
      </c>
      <c r="Q167" s="91">
        <f t="shared" si="75"/>
        <v>0</v>
      </c>
      <c r="R167" s="2">
        <f>SUM(H167+J167+L167+N167+P167)</f>
        <v>0</v>
      </c>
      <c r="S167" s="91">
        <f>SUM(I167+K167+M167+O167+Q167)</f>
        <v>0</v>
      </c>
    </row>
    <row r="168" spans="1:19" ht="12.75">
      <c r="A168" s="50" t="s">
        <v>66</v>
      </c>
      <c r="B168" s="173"/>
      <c r="C168" s="173"/>
      <c r="D168" s="173"/>
      <c r="E168" s="173"/>
      <c r="F168" s="1" t="s">
        <v>8</v>
      </c>
      <c r="G168" s="21"/>
      <c r="H168" s="2">
        <f>IF($G168&gt;=300,($G168+100)*H165,0)</f>
        <v>0</v>
      </c>
      <c r="I168" s="91">
        <f>IF($G168&gt;=300,($G168+100)*I165,0)</f>
        <v>0</v>
      </c>
      <c r="J168" s="2">
        <f>IF($G168&gt;=300,($G168+200)*J165,0)</f>
        <v>0</v>
      </c>
      <c r="K168" s="91">
        <f>IF($G168&gt;=300,($G168+200)*K165,0)</f>
        <v>0</v>
      </c>
      <c r="L168" s="2">
        <f>IF($G168&gt;=300,($G168+300)*L165,0)</f>
        <v>0</v>
      </c>
      <c r="M168" s="91">
        <f>IF($G168&gt;=300,($G168+300)*M165,0)</f>
        <v>0</v>
      </c>
      <c r="N168" s="2">
        <f>IF($G168&gt;=300,($G168+400)*N165,0)</f>
        <v>0</v>
      </c>
      <c r="O168" s="91">
        <f>IF($G168&gt;=300,($G168+400)*O165,0)</f>
        <v>0</v>
      </c>
      <c r="P168" s="2">
        <f>IF($G168&gt;=300,($G168+500)*P165,0)</f>
        <v>0</v>
      </c>
      <c r="Q168" s="91">
        <f>IF($G168&gt;=300,($G168+500)*Q165,0)</f>
        <v>0</v>
      </c>
      <c r="R168" s="2">
        <f>SUM(H168+J168+L168+N168+P168)</f>
        <v>0</v>
      </c>
      <c r="S168" s="91">
        <f>SUM(I168+K168+M168+O168+Q168)</f>
        <v>0</v>
      </c>
    </row>
    <row r="169" spans="1:19" ht="12.75">
      <c r="A169" s="50" t="s">
        <v>67</v>
      </c>
      <c r="B169" s="173"/>
      <c r="C169" s="173"/>
      <c r="D169" s="173"/>
      <c r="E169" s="173"/>
      <c r="F169" s="12" t="s">
        <v>14</v>
      </c>
      <c r="G169" s="13"/>
      <c r="H169" s="14">
        <f aca="true" t="shared" si="76" ref="H169:S169">SUM(H167:H168)</f>
        <v>0</v>
      </c>
      <c r="I169" s="92">
        <f t="shared" si="76"/>
        <v>0</v>
      </c>
      <c r="J169" s="14">
        <f t="shared" si="76"/>
        <v>0</v>
      </c>
      <c r="K169" s="92">
        <f t="shared" si="76"/>
        <v>0</v>
      </c>
      <c r="L169" s="14">
        <f t="shared" si="76"/>
        <v>0</v>
      </c>
      <c r="M169" s="92">
        <f t="shared" si="76"/>
        <v>0</v>
      </c>
      <c r="N169" s="14">
        <f t="shared" si="76"/>
        <v>0</v>
      </c>
      <c r="O169" s="92">
        <f t="shared" si="76"/>
        <v>0</v>
      </c>
      <c r="P169" s="14">
        <f t="shared" si="76"/>
        <v>0</v>
      </c>
      <c r="Q169" s="92">
        <f t="shared" si="76"/>
        <v>0</v>
      </c>
      <c r="R169" s="14">
        <f t="shared" si="76"/>
        <v>0</v>
      </c>
      <c r="S169" s="92">
        <f t="shared" si="76"/>
        <v>0</v>
      </c>
    </row>
    <row r="170" spans="1:19" ht="12.75">
      <c r="A170" s="52" t="s">
        <v>70</v>
      </c>
      <c r="B170" s="125"/>
      <c r="C170" s="121" t="s">
        <v>179</v>
      </c>
      <c r="D170" s="125"/>
      <c r="E170" s="121" t="s">
        <v>178</v>
      </c>
      <c r="F170" s="1" t="s">
        <v>1</v>
      </c>
      <c r="G170" s="6">
        <v>0.23</v>
      </c>
      <c r="H170" s="2">
        <f aca="true" t="shared" si="77" ref="H170:Q170">(H167+H168)*$G170</f>
        <v>0</v>
      </c>
      <c r="I170" s="91">
        <f t="shared" si="77"/>
        <v>0</v>
      </c>
      <c r="J170" s="2">
        <f t="shared" si="77"/>
        <v>0</v>
      </c>
      <c r="K170" s="91">
        <f t="shared" si="77"/>
        <v>0</v>
      </c>
      <c r="L170" s="2">
        <f t="shared" si="77"/>
        <v>0</v>
      </c>
      <c r="M170" s="91">
        <f t="shared" si="77"/>
        <v>0</v>
      </c>
      <c r="N170" s="2">
        <f t="shared" si="77"/>
        <v>0</v>
      </c>
      <c r="O170" s="91">
        <f t="shared" si="77"/>
        <v>0</v>
      </c>
      <c r="P170" s="2">
        <f t="shared" si="77"/>
        <v>0</v>
      </c>
      <c r="Q170" s="91">
        <f t="shared" si="77"/>
        <v>0</v>
      </c>
      <c r="R170" s="2">
        <f>SUM(H170+J170+L170+N170+P170)</f>
        <v>0</v>
      </c>
      <c r="S170" s="91">
        <f>SUM(I170+K170+M170+O170+Q170)</f>
        <v>0</v>
      </c>
    </row>
    <row r="171" spans="1:19" ht="12.75">
      <c r="A171" s="52" t="s">
        <v>69</v>
      </c>
      <c r="B171" s="125"/>
      <c r="C171" s="121" t="s">
        <v>180</v>
      </c>
      <c r="D171" s="125"/>
      <c r="E171" s="121" t="s">
        <v>178</v>
      </c>
      <c r="F171" s="1" t="s">
        <v>2</v>
      </c>
      <c r="G171" s="2">
        <v>17412</v>
      </c>
      <c r="H171" s="2">
        <f>($G171*1.1*H165)</f>
        <v>0</v>
      </c>
      <c r="I171" s="91">
        <f>($G171*1.1*I165)</f>
        <v>0</v>
      </c>
      <c r="J171" s="2">
        <f>($G171*1.1*1.1*J165)</f>
        <v>0</v>
      </c>
      <c r="K171" s="91">
        <f>($G171*1.1*1.1*K165)</f>
        <v>0</v>
      </c>
      <c r="L171" s="2">
        <f>($G171*1.1*1.1*1.1*L165)</f>
        <v>0</v>
      </c>
      <c r="M171" s="91">
        <f>($G171*1.1*1.1*1.1*M165)</f>
        <v>0</v>
      </c>
      <c r="N171" s="2">
        <f>($G171*1.1*1.1*1.1*1.1*N165)</f>
        <v>0</v>
      </c>
      <c r="O171" s="91">
        <f>($G171*1.1*1.1*1.1*1.1*O165)</f>
        <v>0</v>
      </c>
      <c r="P171" s="2">
        <f>($G171*1.1*1.1*1.1*1.1*1.1*P165)</f>
        <v>0</v>
      </c>
      <c r="Q171" s="91">
        <f>($G171*1.1*1.1*1.1*1.1*1.1*Q165)</f>
        <v>0</v>
      </c>
      <c r="R171" s="2">
        <f>SUM(H171+J171+L171+N171+P171)</f>
        <v>0</v>
      </c>
      <c r="S171" s="91">
        <f>SUM(I171+K171+M171+O171+Q171)</f>
        <v>0</v>
      </c>
    </row>
    <row r="172" spans="1:19" ht="12.75">
      <c r="A172" s="52"/>
      <c r="B172" s="52"/>
      <c r="C172" s="52"/>
      <c r="D172" s="52"/>
      <c r="E172" s="44"/>
      <c r="F172" s="12" t="s">
        <v>15</v>
      </c>
      <c r="G172" s="13"/>
      <c r="H172" s="14">
        <f aca="true" t="shared" si="78" ref="H172:S172">SUM(H170:H171)</f>
        <v>0</v>
      </c>
      <c r="I172" s="92">
        <f t="shared" si="78"/>
        <v>0</v>
      </c>
      <c r="J172" s="14">
        <f t="shared" si="78"/>
        <v>0</v>
      </c>
      <c r="K172" s="92">
        <f t="shared" si="78"/>
        <v>0</v>
      </c>
      <c r="L172" s="14">
        <f t="shared" si="78"/>
        <v>0</v>
      </c>
      <c r="M172" s="92">
        <f t="shared" si="78"/>
        <v>0</v>
      </c>
      <c r="N172" s="14">
        <f t="shared" si="78"/>
        <v>0</v>
      </c>
      <c r="O172" s="92">
        <f t="shared" si="78"/>
        <v>0</v>
      </c>
      <c r="P172" s="14">
        <f t="shared" si="78"/>
        <v>0</v>
      </c>
      <c r="Q172" s="92">
        <f t="shared" si="78"/>
        <v>0</v>
      </c>
      <c r="R172" s="14">
        <f t="shared" si="78"/>
        <v>0</v>
      </c>
      <c r="S172" s="92">
        <f t="shared" si="78"/>
        <v>0</v>
      </c>
    </row>
    <row r="173" spans="1:19" ht="12.75">
      <c r="A173" s="178" t="s">
        <v>27</v>
      </c>
      <c r="B173" s="178"/>
      <c r="C173" s="178"/>
      <c r="D173" s="178"/>
      <c r="E173" s="178"/>
      <c r="F173" s="156"/>
      <c r="H173" s="8">
        <f aca="true" t="shared" si="79" ref="H173:S173">(H169+H172)</f>
        <v>0</v>
      </c>
      <c r="I173" s="93">
        <f t="shared" si="79"/>
        <v>0</v>
      </c>
      <c r="J173" s="8">
        <f t="shared" si="79"/>
        <v>0</v>
      </c>
      <c r="K173" s="93">
        <f t="shared" si="79"/>
        <v>0</v>
      </c>
      <c r="L173" s="8">
        <f t="shared" si="79"/>
        <v>0</v>
      </c>
      <c r="M173" s="93">
        <f t="shared" si="79"/>
        <v>0</v>
      </c>
      <c r="N173" s="8">
        <f t="shared" si="79"/>
        <v>0</v>
      </c>
      <c r="O173" s="93">
        <f t="shared" si="79"/>
        <v>0</v>
      </c>
      <c r="P173" s="8">
        <f t="shared" si="79"/>
        <v>0</v>
      </c>
      <c r="Q173" s="93">
        <f t="shared" si="79"/>
        <v>0</v>
      </c>
      <c r="R173" s="8">
        <f t="shared" si="79"/>
        <v>0</v>
      </c>
      <c r="S173" s="93">
        <f t="shared" si="79"/>
        <v>0</v>
      </c>
    </row>
    <row r="174" spans="1:19" ht="12.75">
      <c r="A174" s="37"/>
      <c r="B174" s="37"/>
      <c r="C174" s="37"/>
      <c r="D174" s="37"/>
      <c r="E174" s="37"/>
      <c r="F174" s="37"/>
      <c r="G174" s="38"/>
      <c r="H174" s="39"/>
      <c r="I174" s="91"/>
      <c r="J174" s="39"/>
      <c r="K174" s="91"/>
      <c r="L174" s="39"/>
      <c r="M174" s="91"/>
      <c r="N174" s="39"/>
      <c r="O174" s="91"/>
      <c r="P174" s="39"/>
      <c r="Q174" s="91"/>
      <c r="R174" s="39"/>
      <c r="S174" s="90"/>
    </row>
    <row r="175" spans="7:19" s="54" customFormat="1" ht="13.5" customHeight="1">
      <c r="G175" s="55"/>
      <c r="H175" s="55"/>
      <c r="I175" s="91"/>
      <c r="J175" s="55"/>
      <c r="K175" s="91"/>
      <c r="L175" s="55"/>
      <c r="M175" s="91"/>
      <c r="N175" s="55"/>
      <c r="O175" s="91"/>
      <c r="P175" s="55"/>
      <c r="Q175" s="91"/>
      <c r="R175" s="55"/>
      <c r="S175" s="90"/>
    </row>
    <row r="176" spans="1:19" s="117" customFormat="1" ht="25.5">
      <c r="A176" s="116"/>
      <c r="B176" s="116"/>
      <c r="C176" s="116"/>
      <c r="D176" s="116"/>
      <c r="E176" s="116"/>
      <c r="G176" s="53" t="s">
        <v>9</v>
      </c>
      <c r="H176" s="53" t="s">
        <v>0</v>
      </c>
      <c r="I176" s="89" t="s">
        <v>159</v>
      </c>
      <c r="J176" s="53" t="s">
        <v>6</v>
      </c>
      <c r="K176" s="89" t="s">
        <v>160</v>
      </c>
      <c r="L176" s="53" t="s">
        <v>7</v>
      </c>
      <c r="M176" s="89" t="s">
        <v>161</v>
      </c>
      <c r="N176" s="53" t="s">
        <v>12</v>
      </c>
      <c r="O176" s="89" t="s">
        <v>162</v>
      </c>
      <c r="P176" s="53" t="s">
        <v>13</v>
      </c>
      <c r="Q176" s="89" t="s">
        <v>163</v>
      </c>
      <c r="R176" s="53" t="s">
        <v>71</v>
      </c>
      <c r="S176" s="89" t="s">
        <v>164</v>
      </c>
    </row>
    <row r="177" spans="1:19" ht="15.75">
      <c r="A177" s="193" t="s">
        <v>87</v>
      </c>
      <c r="B177" s="193"/>
      <c r="C177" s="193"/>
      <c r="D177" s="193"/>
      <c r="E177" s="193"/>
      <c r="G177" s="4"/>
      <c r="H177" s="113"/>
      <c r="I177" s="95"/>
      <c r="J177" s="4"/>
      <c r="K177" s="95"/>
      <c r="L177" s="4"/>
      <c r="M177" s="95"/>
      <c r="N177" s="4"/>
      <c r="O177" s="95"/>
      <c r="P177" s="4"/>
      <c r="Q177" s="95"/>
      <c r="R177" s="4"/>
      <c r="S177" s="90"/>
    </row>
    <row r="178" spans="1:19" ht="12.75">
      <c r="A178" s="37"/>
      <c r="B178" s="37"/>
      <c r="C178" s="37"/>
      <c r="D178" s="37"/>
      <c r="E178" s="37"/>
      <c r="F178" s="37"/>
      <c r="G178" s="39"/>
      <c r="H178" s="39"/>
      <c r="I178" s="91"/>
      <c r="J178" s="39"/>
      <c r="K178" s="91"/>
      <c r="L178" s="39"/>
      <c r="M178" s="91"/>
      <c r="N178" s="39"/>
      <c r="O178" s="91"/>
      <c r="P178" s="39"/>
      <c r="Q178" s="91"/>
      <c r="R178" s="39"/>
      <c r="S178" s="90"/>
    </row>
    <row r="179" spans="1:19" ht="12.75">
      <c r="A179" s="50" t="s">
        <v>63</v>
      </c>
      <c r="B179" s="173"/>
      <c r="C179" s="173"/>
      <c r="D179" s="173"/>
      <c r="E179" s="173"/>
      <c r="F179" s="176" t="s">
        <v>88</v>
      </c>
      <c r="G179" s="177"/>
      <c r="H179" s="140"/>
      <c r="I179" s="106"/>
      <c r="J179" s="88"/>
      <c r="K179" s="106"/>
      <c r="L179" s="88"/>
      <c r="M179" s="106"/>
      <c r="N179" s="88"/>
      <c r="O179" s="106"/>
      <c r="P179" s="88"/>
      <c r="Q179" s="106"/>
      <c r="S179" s="90"/>
    </row>
    <row r="180" spans="1:19" ht="12.75">
      <c r="A180" s="50" t="s">
        <v>64</v>
      </c>
      <c r="B180" s="173"/>
      <c r="C180" s="173"/>
      <c r="D180" s="173"/>
      <c r="E180" s="173"/>
      <c r="F180" s="179" t="s">
        <v>29</v>
      </c>
      <c r="G180" s="180"/>
      <c r="H180" s="23">
        <f>(G181*1.03)</f>
        <v>0</v>
      </c>
      <c r="I180" s="97">
        <f>H180</f>
        <v>0</v>
      </c>
      <c r="J180" s="23">
        <f>(H180*1.03)</f>
        <v>0</v>
      </c>
      <c r="K180" s="97">
        <f>J180</f>
        <v>0</v>
      </c>
      <c r="L180" s="23">
        <f>(J180*1.03)</f>
        <v>0</v>
      </c>
      <c r="M180" s="97">
        <f>L180</f>
        <v>0</v>
      </c>
      <c r="N180" s="23">
        <f>(L180*1.03)</f>
        <v>0</v>
      </c>
      <c r="O180" s="97">
        <f>N180</f>
        <v>0</v>
      </c>
      <c r="P180" s="23">
        <f>(N180*1.03)</f>
        <v>0</v>
      </c>
      <c r="Q180" s="97">
        <f>P180</f>
        <v>0</v>
      </c>
      <c r="S180" s="90"/>
    </row>
    <row r="181" spans="1:19" ht="12.75">
      <c r="A181" s="51" t="s">
        <v>65</v>
      </c>
      <c r="B181" s="181"/>
      <c r="C181" s="181"/>
      <c r="D181" s="181"/>
      <c r="E181" s="181"/>
      <c r="F181" s="64" t="s">
        <v>30</v>
      </c>
      <c r="G181" s="24"/>
      <c r="H181" s="2">
        <f aca="true" t="shared" si="80" ref="H181:Q181">(H180*H179)</f>
        <v>0</v>
      </c>
      <c r="I181" s="91">
        <f t="shared" si="80"/>
        <v>0</v>
      </c>
      <c r="J181" s="2">
        <f t="shared" si="80"/>
        <v>0</v>
      </c>
      <c r="K181" s="91">
        <f t="shared" si="80"/>
        <v>0</v>
      </c>
      <c r="L181" s="2">
        <f t="shared" si="80"/>
        <v>0</v>
      </c>
      <c r="M181" s="91">
        <f t="shared" si="80"/>
        <v>0</v>
      </c>
      <c r="N181" s="2">
        <f t="shared" si="80"/>
        <v>0</v>
      </c>
      <c r="O181" s="91">
        <f t="shared" si="80"/>
        <v>0</v>
      </c>
      <c r="P181" s="2">
        <f t="shared" si="80"/>
        <v>0</v>
      </c>
      <c r="Q181" s="91">
        <f t="shared" si="80"/>
        <v>0</v>
      </c>
      <c r="R181" s="2">
        <f>SUM(H181+J181+L181+N181+P181)</f>
        <v>0</v>
      </c>
      <c r="S181" s="91">
        <f>SUM(I181+K181+M181+O181+Q181)</f>
        <v>0</v>
      </c>
    </row>
    <row r="182" spans="1:19" ht="12.75">
      <c r="A182" s="50" t="s">
        <v>66</v>
      </c>
      <c r="B182" s="173"/>
      <c r="C182" s="173"/>
      <c r="D182" s="173"/>
      <c r="E182" s="173"/>
      <c r="F182" s="1" t="s">
        <v>8</v>
      </c>
      <c r="G182" s="21"/>
      <c r="H182" s="2">
        <f>IF($G182&gt;=300,($G182+100)*H179,0)</f>
        <v>0</v>
      </c>
      <c r="I182" s="91">
        <f>IF($G182&gt;=300,($G182+100)*I179,0)</f>
        <v>0</v>
      </c>
      <c r="J182" s="2">
        <f>IF($G182&gt;=300,($G182+200)*J179,0)</f>
        <v>0</v>
      </c>
      <c r="K182" s="91">
        <f>IF($G182&gt;=300,($G182+200)*K179,0)</f>
        <v>0</v>
      </c>
      <c r="L182" s="2">
        <f>IF($G182&gt;=300,($G182+300)*L179,0)</f>
        <v>0</v>
      </c>
      <c r="M182" s="91">
        <f>IF($G182&gt;=300,($G182+300)*M179,0)</f>
        <v>0</v>
      </c>
      <c r="N182" s="2">
        <f>IF($G182&gt;=300,($G182+400)*N179,0)</f>
        <v>0</v>
      </c>
      <c r="O182" s="91">
        <f>IF($G182&gt;=300,($G182+400)*O179,0)</f>
        <v>0</v>
      </c>
      <c r="P182" s="2">
        <f>IF($G182&gt;=300,($G182+500)*P179,0)</f>
        <v>0</v>
      </c>
      <c r="Q182" s="91">
        <f>IF($G182&gt;=300,($G182+500)*Q179,0)</f>
        <v>0</v>
      </c>
      <c r="R182" s="2">
        <f>SUM(H182+J182+L182+N182+P182)</f>
        <v>0</v>
      </c>
      <c r="S182" s="91">
        <f>SUM(I182+K182+M182+O182+Q182)</f>
        <v>0</v>
      </c>
    </row>
    <row r="183" spans="1:19" ht="12.75">
      <c r="A183" s="50" t="s">
        <v>67</v>
      </c>
      <c r="B183" s="173"/>
      <c r="C183" s="173"/>
      <c r="D183" s="173"/>
      <c r="E183" s="173"/>
      <c r="F183" s="174" t="s">
        <v>89</v>
      </c>
      <c r="G183" s="175"/>
      <c r="H183" s="14">
        <f aca="true" t="shared" si="81" ref="H183:S183">SUM(H181:H182)</f>
        <v>0</v>
      </c>
      <c r="I183" s="92">
        <f t="shared" si="81"/>
        <v>0</v>
      </c>
      <c r="J183" s="14">
        <f t="shared" si="81"/>
        <v>0</v>
      </c>
      <c r="K183" s="92">
        <f t="shared" si="81"/>
        <v>0</v>
      </c>
      <c r="L183" s="14">
        <f t="shared" si="81"/>
        <v>0</v>
      </c>
      <c r="M183" s="92">
        <f t="shared" si="81"/>
        <v>0</v>
      </c>
      <c r="N183" s="14">
        <f t="shared" si="81"/>
        <v>0</v>
      </c>
      <c r="O183" s="92">
        <f t="shared" si="81"/>
        <v>0</v>
      </c>
      <c r="P183" s="14">
        <f t="shared" si="81"/>
        <v>0</v>
      </c>
      <c r="Q183" s="92">
        <f t="shared" si="81"/>
        <v>0</v>
      </c>
      <c r="R183" s="14">
        <f t="shared" si="81"/>
        <v>0</v>
      </c>
      <c r="S183" s="92">
        <f t="shared" si="81"/>
        <v>0</v>
      </c>
    </row>
    <row r="184" spans="1:19" ht="12.75">
      <c r="A184" s="52" t="s">
        <v>70</v>
      </c>
      <c r="B184" s="125"/>
      <c r="C184" s="121" t="s">
        <v>179</v>
      </c>
      <c r="D184" s="125"/>
      <c r="E184" s="121" t="s">
        <v>178</v>
      </c>
      <c r="F184" s="176" t="s">
        <v>91</v>
      </c>
      <c r="G184" s="177"/>
      <c r="H184" s="135"/>
      <c r="I184" s="106"/>
      <c r="J184" s="135"/>
      <c r="K184" s="106"/>
      <c r="L184" s="135"/>
      <c r="M184" s="106"/>
      <c r="N184" s="135"/>
      <c r="O184" s="106"/>
      <c r="P184" s="135"/>
      <c r="Q184" s="106"/>
      <c r="R184" s="136"/>
      <c r="S184" s="104"/>
    </row>
    <row r="185" spans="1:19" ht="12.75">
      <c r="A185" s="52" t="s">
        <v>69</v>
      </c>
      <c r="B185" s="125"/>
      <c r="C185" s="121" t="s">
        <v>180</v>
      </c>
      <c r="D185" s="125"/>
      <c r="E185" s="121" t="s">
        <v>178</v>
      </c>
      <c r="F185" s="174" t="s">
        <v>92</v>
      </c>
      <c r="G185" s="175"/>
      <c r="H185" s="2">
        <f aca="true" t="shared" si="82" ref="H185:Q185">(H180/3*H184)</f>
        <v>0</v>
      </c>
      <c r="I185" s="91">
        <f t="shared" si="82"/>
        <v>0</v>
      </c>
      <c r="J185" s="2">
        <f t="shared" si="82"/>
        <v>0</v>
      </c>
      <c r="K185" s="91">
        <f t="shared" si="82"/>
        <v>0</v>
      </c>
      <c r="L185" s="2">
        <f t="shared" si="82"/>
        <v>0</v>
      </c>
      <c r="M185" s="91">
        <f t="shared" si="82"/>
        <v>0</v>
      </c>
      <c r="N185" s="2">
        <f t="shared" si="82"/>
        <v>0</v>
      </c>
      <c r="O185" s="91">
        <f t="shared" si="82"/>
        <v>0</v>
      </c>
      <c r="P185" s="2">
        <f t="shared" si="82"/>
        <v>0</v>
      </c>
      <c r="Q185" s="91">
        <f t="shared" si="82"/>
        <v>0</v>
      </c>
      <c r="R185" s="2">
        <f aca="true" t="shared" si="83" ref="R185:S188">SUM(H185+J185+L185+N185+P185)</f>
        <v>0</v>
      </c>
      <c r="S185" s="91">
        <f t="shared" si="83"/>
        <v>0</v>
      </c>
    </row>
    <row r="186" spans="1:19" ht="12.75">
      <c r="A186" s="52"/>
      <c r="B186" s="52"/>
      <c r="C186" s="52"/>
      <c r="D186" s="52"/>
      <c r="E186" s="44"/>
      <c r="F186" s="17" t="s">
        <v>94</v>
      </c>
      <c r="G186" s="2"/>
      <c r="H186" s="14">
        <f aca="true" t="shared" si="84" ref="H186:Q186">SUM(H183+H185)</f>
        <v>0</v>
      </c>
      <c r="I186" s="92">
        <f t="shared" si="84"/>
        <v>0</v>
      </c>
      <c r="J186" s="14">
        <f t="shared" si="84"/>
        <v>0</v>
      </c>
      <c r="K186" s="92">
        <f t="shared" si="84"/>
        <v>0</v>
      </c>
      <c r="L186" s="14">
        <f t="shared" si="84"/>
        <v>0</v>
      </c>
      <c r="M186" s="92">
        <f t="shared" si="84"/>
        <v>0</v>
      </c>
      <c r="N186" s="14">
        <f t="shared" si="84"/>
        <v>0</v>
      </c>
      <c r="O186" s="92">
        <f t="shared" si="84"/>
        <v>0</v>
      </c>
      <c r="P186" s="14">
        <f t="shared" si="84"/>
        <v>0</v>
      </c>
      <c r="Q186" s="92">
        <f t="shared" si="84"/>
        <v>0</v>
      </c>
      <c r="R186" s="2">
        <f t="shared" si="83"/>
        <v>0</v>
      </c>
      <c r="S186" s="91">
        <f t="shared" si="83"/>
        <v>0</v>
      </c>
    </row>
    <row r="187" spans="1:19" ht="12.75">
      <c r="A187" s="50"/>
      <c r="B187" s="50"/>
      <c r="C187" s="50"/>
      <c r="D187" s="50"/>
      <c r="E187" s="10"/>
      <c r="F187" s="1" t="s">
        <v>1</v>
      </c>
      <c r="G187" s="6">
        <v>0.23</v>
      </c>
      <c r="H187" s="2">
        <f aca="true" t="shared" si="85" ref="H187:Q187">(H186*$G187)</f>
        <v>0</v>
      </c>
      <c r="I187" s="91">
        <f t="shared" si="85"/>
        <v>0</v>
      </c>
      <c r="J187" s="2">
        <f t="shared" si="85"/>
        <v>0</v>
      </c>
      <c r="K187" s="91">
        <f t="shared" si="85"/>
        <v>0</v>
      </c>
      <c r="L187" s="2">
        <f t="shared" si="85"/>
        <v>0</v>
      </c>
      <c r="M187" s="91">
        <f t="shared" si="85"/>
        <v>0</v>
      </c>
      <c r="N187" s="2">
        <f t="shared" si="85"/>
        <v>0</v>
      </c>
      <c r="O187" s="91">
        <f t="shared" si="85"/>
        <v>0</v>
      </c>
      <c r="P187" s="2">
        <f t="shared" si="85"/>
        <v>0</v>
      </c>
      <c r="Q187" s="91">
        <f t="shared" si="85"/>
        <v>0</v>
      </c>
      <c r="R187" s="2">
        <f t="shared" si="83"/>
        <v>0</v>
      </c>
      <c r="S187" s="91">
        <f t="shared" si="83"/>
        <v>0</v>
      </c>
    </row>
    <row r="188" spans="1:19" ht="12.75">
      <c r="A188" s="52"/>
      <c r="B188" s="52"/>
      <c r="C188" s="52"/>
      <c r="D188" s="52"/>
      <c r="E188" s="44"/>
      <c r="F188" s="1" t="s">
        <v>90</v>
      </c>
      <c r="G188" s="2">
        <v>17412</v>
      </c>
      <c r="H188" s="2">
        <f>($G188*1.1*H179)</f>
        <v>0</v>
      </c>
      <c r="I188" s="91">
        <f>($G188*1.1*I179)</f>
        <v>0</v>
      </c>
      <c r="J188" s="2">
        <f>($G188*1.1*1.1*J179)</f>
        <v>0</v>
      </c>
      <c r="K188" s="91">
        <f>($G188*1.1*1.1*K179)</f>
        <v>0</v>
      </c>
      <c r="L188" s="2">
        <f>($G188*1.1*1.1*1.1*L179)</f>
        <v>0</v>
      </c>
      <c r="M188" s="91">
        <f>($G188*1.1*1.1*1.1*M179)</f>
        <v>0</v>
      </c>
      <c r="N188" s="2">
        <f>($G188*1.1*1.1*1.1*1.1*N179)</f>
        <v>0</v>
      </c>
      <c r="O188" s="91">
        <f>($G188*1.1*1.1*1.1*1.1*O179)</f>
        <v>0</v>
      </c>
      <c r="P188" s="2">
        <f>($G188*1.1*1.1*1.1*1.1*1.1*P179)</f>
        <v>0</v>
      </c>
      <c r="Q188" s="91">
        <f>($G188*1.1*1.1*1.1*1.1*1.1*Q179)</f>
        <v>0</v>
      </c>
      <c r="R188" s="2">
        <f t="shared" si="83"/>
        <v>0</v>
      </c>
      <c r="S188" s="91">
        <f t="shared" si="83"/>
        <v>0</v>
      </c>
    </row>
    <row r="189" spans="1:19" ht="12.75">
      <c r="A189" s="52"/>
      <c r="B189" s="52"/>
      <c r="C189" s="52"/>
      <c r="D189" s="52"/>
      <c r="E189" s="44"/>
      <c r="F189" s="63" t="s">
        <v>93</v>
      </c>
      <c r="G189" s="13"/>
      <c r="H189" s="14">
        <f aca="true" t="shared" si="86" ref="H189:S189">SUM(H187:H188)</f>
        <v>0</v>
      </c>
      <c r="I189" s="92">
        <f t="shared" si="86"/>
        <v>0</v>
      </c>
      <c r="J189" s="14">
        <f t="shared" si="86"/>
        <v>0</v>
      </c>
      <c r="K189" s="92">
        <f t="shared" si="86"/>
        <v>0</v>
      </c>
      <c r="L189" s="14">
        <f t="shared" si="86"/>
        <v>0</v>
      </c>
      <c r="M189" s="92">
        <f t="shared" si="86"/>
        <v>0</v>
      </c>
      <c r="N189" s="14">
        <f t="shared" si="86"/>
        <v>0</v>
      </c>
      <c r="O189" s="92">
        <f t="shared" si="86"/>
        <v>0</v>
      </c>
      <c r="P189" s="14">
        <f t="shared" si="86"/>
        <v>0</v>
      </c>
      <c r="Q189" s="92">
        <f t="shared" si="86"/>
        <v>0</v>
      </c>
      <c r="R189" s="14">
        <f t="shared" si="86"/>
        <v>0</v>
      </c>
      <c r="S189" s="92">
        <f t="shared" si="86"/>
        <v>0</v>
      </c>
    </row>
    <row r="190" spans="1:19" ht="12.75">
      <c r="A190" s="178" t="s">
        <v>95</v>
      </c>
      <c r="B190" s="178"/>
      <c r="C190" s="178"/>
      <c r="D190" s="178"/>
      <c r="E190" s="178"/>
      <c r="F190" s="156"/>
      <c r="H190" s="8">
        <f aca="true" t="shared" si="87" ref="H190:S190">(H186+H189)</f>
        <v>0</v>
      </c>
      <c r="I190" s="93">
        <f t="shared" si="87"/>
        <v>0</v>
      </c>
      <c r="J190" s="8">
        <f t="shared" si="87"/>
        <v>0</v>
      </c>
      <c r="K190" s="93">
        <f t="shared" si="87"/>
        <v>0</v>
      </c>
      <c r="L190" s="8">
        <f t="shared" si="87"/>
        <v>0</v>
      </c>
      <c r="M190" s="93">
        <f t="shared" si="87"/>
        <v>0</v>
      </c>
      <c r="N190" s="8">
        <f t="shared" si="87"/>
        <v>0</v>
      </c>
      <c r="O190" s="93">
        <f t="shared" si="87"/>
        <v>0</v>
      </c>
      <c r="P190" s="8">
        <f t="shared" si="87"/>
        <v>0</v>
      </c>
      <c r="Q190" s="93">
        <f t="shared" si="87"/>
        <v>0</v>
      </c>
      <c r="R190" s="8">
        <f t="shared" si="87"/>
        <v>0</v>
      </c>
      <c r="S190" s="93">
        <f t="shared" si="87"/>
        <v>0</v>
      </c>
    </row>
    <row r="191" spans="1:19" ht="12.75">
      <c r="A191" s="40"/>
      <c r="B191" s="40"/>
      <c r="C191" s="40"/>
      <c r="D191" s="40"/>
      <c r="E191" s="40"/>
      <c r="F191" s="37"/>
      <c r="G191" s="37"/>
      <c r="H191" s="39"/>
      <c r="I191" s="91"/>
      <c r="J191" s="37"/>
      <c r="K191" s="90"/>
      <c r="L191" s="37"/>
      <c r="M191" s="90"/>
      <c r="N191" s="37"/>
      <c r="O191" s="90"/>
      <c r="P191" s="37"/>
      <c r="Q191" s="90"/>
      <c r="R191" s="37"/>
      <c r="S191" s="90"/>
    </row>
    <row r="192" spans="1:19" ht="12.75">
      <c r="A192" s="50" t="s">
        <v>63</v>
      </c>
      <c r="B192" s="173"/>
      <c r="C192" s="173"/>
      <c r="D192" s="173"/>
      <c r="E192" s="173"/>
      <c r="F192" s="176" t="s">
        <v>88</v>
      </c>
      <c r="G192" s="177"/>
      <c r="H192" s="88"/>
      <c r="I192" s="106"/>
      <c r="J192" s="88"/>
      <c r="K192" s="106"/>
      <c r="L192" s="88"/>
      <c r="M192" s="106"/>
      <c r="N192" s="88"/>
      <c r="O192" s="106"/>
      <c r="P192" s="88"/>
      <c r="Q192" s="106"/>
      <c r="S192" s="90"/>
    </row>
    <row r="193" spans="1:19" ht="12.75">
      <c r="A193" s="50" t="s">
        <v>64</v>
      </c>
      <c r="B193" s="173"/>
      <c r="C193" s="173"/>
      <c r="D193" s="173"/>
      <c r="E193" s="173"/>
      <c r="F193" s="179" t="s">
        <v>29</v>
      </c>
      <c r="G193" s="180"/>
      <c r="H193" s="23">
        <f>(G194*1.03)</f>
        <v>0</v>
      </c>
      <c r="I193" s="97">
        <f>H193</f>
        <v>0</v>
      </c>
      <c r="J193" s="23">
        <f>(H193*1.03)</f>
        <v>0</v>
      </c>
      <c r="K193" s="97">
        <f>J193</f>
        <v>0</v>
      </c>
      <c r="L193" s="23">
        <f>(J193*1.03)</f>
        <v>0</v>
      </c>
      <c r="M193" s="97">
        <f>L193</f>
        <v>0</v>
      </c>
      <c r="N193" s="23">
        <f>(L193*1.03)</f>
        <v>0</v>
      </c>
      <c r="O193" s="97">
        <f>N193</f>
        <v>0</v>
      </c>
      <c r="P193" s="23">
        <f>(N193*1.03)</f>
        <v>0</v>
      </c>
      <c r="Q193" s="97">
        <f>P193</f>
        <v>0</v>
      </c>
      <c r="S193" s="90"/>
    </row>
    <row r="194" spans="1:19" ht="12.75">
      <c r="A194" s="51" t="s">
        <v>65</v>
      </c>
      <c r="B194" s="181"/>
      <c r="C194" s="181"/>
      <c r="D194" s="181"/>
      <c r="E194" s="181"/>
      <c r="F194" s="64" t="s">
        <v>30</v>
      </c>
      <c r="G194" s="24"/>
      <c r="H194" s="2">
        <f aca="true" t="shared" si="88" ref="H194:Q194">(H193*H192)</f>
        <v>0</v>
      </c>
      <c r="I194" s="91">
        <f t="shared" si="88"/>
        <v>0</v>
      </c>
      <c r="J194" s="2">
        <f t="shared" si="88"/>
        <v>0</v>
      </c>
      <c r="K194" s="91">
        <f t="shared" si="88"/>
        <v>0</v>
      </c>
      <c r="L194" s="2">
        <f t="shared" si="88"/>
        <v>0</v>
      </c>
      <c r="M194" s="91">
        <f t="shared" si="88"/>
        <v>0</v>
      </c>
      <c r="N194" s="2">
        <f t="shared" si="88"/>
        <v>0</v>
      </c>
      <c r="O194" s="91">
        <f t="shared" si="88"/>
        <v>0</v>
      </c>
      <c r="P194" s="2">
        <f t="shared" si="88"/>
        <v>0</v>
      </c>
      <c r="Q194" s="91">
        <f t="shared" si="88"/>
        <v>0</v>
      </c>
      <c r="R194" s="2">
        <f>SUM(H194+J194+L194+N194+P194)</f>
        <v>0</v>
      </c>
      <c r="S194" s="91">
        <f>SUM(I194+K194+M194+O194+Q194)</f>
        <v>0</v>
      </c>
    </row>
    <row r="195" spans="1:19" ht="12.75">
      <c r="A195" s="50" t="s">
        <v>66</v>
      </c>
      <c r="B195" s="173"/>
      <c r="C195" s="173"/>
      <c r="D195" s="173"/>
      <c r="E195" s="173"/>
      <c r="F195" s="1" t="s">
        <v>8</v>
      </c>
      <c r="G195" s="21"/>
      <c r="H195" s="2">
        <f>IF($G195&gt;=300,($G195+100)*H192,0)</f>
        <v>0</v>
      </c>
      <c r="I195" s="91">
        <f>IF($G195&gt;=300,($G195+100)*I192,0)</f>
        <v>0</v>
      </c>
      <c r="J195" s="2">
        <f>IF($G195&gt;=300,($G195+200)*J192,0)</f>
        <v>0</v>
      </c>
      <c r="K195" s="91">
        <f>IF($G195&gt;=300,($G195+200)*K192,0)</f>
        <v>0</v>
      </c>
      <c r="L195" s="2">
        <f>IF($G195&gt;=300,($G195+300)*L192,0)</f>
        <v>0</v>
      </c>
      <c r="M195" s="91">
        <f>IF($G195&gt;=300,($G195+300)*M192,0)</f>
        <v>0</v>
      </c>
      <c r="N195" s="2">
        <f>IF($G195&gt;=300,($G195+400)*N192,0)</f>
        <v>0</v>
      </c>
      <c r="O195" s="91">
        <f>IF($G195&gt;=300,($G195+400)*O192,0)</f>
        <v>0</v>
      </c>
      <c r="P195" s="2">
        <f>IF($G195&gt;=300,($G195+500)*P192,0)</f>
        <v>0</v>
      </c>
      <c r="Q195" s="91">
        <f>IF($G195&gt;=300,($G195+500)*Q192,0)</f>
        <v>0</v>
      </c>
      <c r="R195" s="2">
        <f>SUM(H195+J195+L195+N195+P195)</f>
        <v>0</v>
      </c>
      <c r="S195" s="91">
        <f>SUM(I195+K195+M195+O195+Q195)</f>
        <v>0</v>
      </c>
    </row>
    <row r="196" spans="1:19" ht="12.75">
      <c r="A196" s="50" t="s">
        <v>67</v>
      </c>
      <c r="B196" s="173"/>
      <c r="C196" s="173"/>
      <c r="D196" s="173"/>
      <c r="E196" s="173"/>
      <c r="F196" s="174" t="s">
        <v>89</v>
      </c>
      <c r="G196" s="175"/>
      <c r="H196" s="14">
        <f aca="true" t="shared" si="89" ref="H196:S196">SUM(H194:H195)</f>
        <v>0</v>
      </c>
      <c r="I196" s="92">
        <f t="shared" si="89"/>
        <v>0</v>
      </c>
      <c r="J196" s="14">
        <f t="shared" si="89"/>
        <v>0</v>
      </c>
      <c r="K196" s="92">
        <f t="shared" si="89"/>
        <v>0</v>
      </c>
      <c r="L196" s="14">
        <f t="shared" si="89"/>
        <v>0</v>
      </c>
      <c r="M196" s="92">
        <f t="shared" si="89"/>
        <v>0</v>
      </c>
      <c r="N196" s="14">
        <f t="shared" si="89"/>
        <v>0</v>
      </c>
      <c r="O196" s="92">
        <f t="shared" si="89"/>
        <v>0</v>
      </c>
      <c r="P196" s="14">
        <f t="shared" si="89"/>
        <v>0</v>
      </c>
      <c r="Q196" s="92">
        <f t="shared" si="89"/>
        <v>0</v>
      </c>
      <c r="R196" s="14">
        <f t="shared" si="89"/>
        <v>0</v>
      </c>
      <c r="S196" s="92">
        <f t="shared" si="89"/>
        <v>0</v>
      </c>
    </row>
    <row r="197" spans="1:19" ht="12.75">
      <c r="A197" s="52" t="s">
        <v>70</v>
      </c>
      <c r="B197" s="125"/>
      <c r="C197" s="121" t="s">
        <v>179</v>
      </c>
      <c r="D197" s="125"/>
      <c r="E197" s="121" t="s">
        <v>178</v>
      </c>
      <c r="F197" s="176" t="s">
        <v>91</v>
      </c>
      <c r="G197" s="177"/>
      <c r="H197" s="135"/>
      <c r="I197" s="106"/>
      <c r="J197" s="135"/>
      <c r="K197" s="106"/>
      <c r="L197" s="135"/>
      <c r="M197" s="106"/>
      <c r="N197" s="135"/>
      <c r="O197" s="106"/>
      <c r="P197" s="135"/>
      <c r="Q197" s="106"/>
      <c r="R197" s="136"/>
      <c r="S197" s="104"/>
    </row>
    <row r="198" spans="1:19" ht="12.75">
      <c r="A198" s="52" t="s">
        <v>69</v>
      </c>
      <c r="B198" s="125"/>
      <c r="C198" s="121" t="s">
        <v>180</v>
      </c>
      <c r="D198" s="125"/>
      <c r="E198" s="121" t="s">
        <v>178</v>
      </c>
      <c r="F198" s="174" t="s">
        <v>92</v>
      </c>
      <c r="G198" s="175"/>
      <c r="H198" s="2">
        <f aca="true" t="shared" si="90" ref="H198:Q198">(H193/3*H197)</f>
        <v>0</v>
      </c>
      <c r="I198" s="91">
        <f t="shared" si="90"/>
        <v>0</v>
      </c>
      <c r="J198" s="2">
        <f t="shared" si="90"/>
        <v>0</v>
      </c>
      <c r="K198" s="91">
        <f t="shared" si="90"/>
        <v>0</v>
      </c>
      <c r="L198" s="2">
        <f t="shared" si="90"/>
        <v>0</v>
      </c>
      <c r="M198" s="91">
        <f t="shared" si="90"/>
        <v>0</v>
      </c>
      <c r="N198" s="2">
        <f t="shared" si="90"/>
        <v>0</v>
      </c>
      <c r="O198" s="91">
        <f t="shared" si="90"/>
        <v>0</v>
      </c>
      <c r="P198" s="2">
        <f t="shared" si="90"/>
        <v>0</v>
      </c>
      <c r="Q198" s="91">
        <f t="shared" si="90"/>
        <v>0</v>
      </c>
      <c r="R198" s="2">
        <f aca="true" t="shared" si="91" ref="R198:S201">SUM(H198+J198+L198+N198+P198)</f>
        <v>0</v>
      </c>
      <c r="S198" s="91">
        <f t="shared" si="91"/>
        <v>0</v>
      </c>
    </row>
    <row r="199" spans="1:19" ht="12.75">
      <c r="A199" s="52"/>
      <c r="B199" s="52"/>
      <c r="C199" s="52"/>
      <c r="D199" s="52"/>
      <c r="E199" s="44"/>
      <c r="F199" s="17" t="s">
        <v>94</v>
      </c>
      <c r="G199" s="2"/>
      <c r="H199" s="14">
        <f aca="true" t="shared" si="92" ref="H199:Q199">SUM(H196+H198)</f>
        <v>0</v>
      </c>
      <c r="I199" s="92">
        <f t="shared" si="92"/>
        <v>0</v>
      </c>
      <c r="J199" s="14">
        <f t="shared" si="92"/>
        <v>0</v>
      </c>
      <c r="K199" s="92">
        <f t="shared" si="92"/>
        <v>0</v>
      </c>
      <c r="L199" s="14">
        <f t="shared" si="92"/>
        <v>0</v>
      </c>
      <c r="M199" s="92">
        <f t="shared" si="92"/>
        <v>0</v>
      </c>
      <c r="N199" s="14">
        <f t="shared" si="92"/>
        <v>0</v>
      </c>
      <c r="O199" s="92">
        <f t="shared" si="92"/>
        <v>0</v>
      </c>
      <c r="P199" s="14">
        <f t="shared" si="92"/>
        <v>0</v>
      </c>
      <c r="Q199" s="92">
        <f t="shared" si="92"/>
        <v>0</v>
      </c>
      <c r="R199" s="2">
        <f t="shared" si="91"/>
        <v>0</v>
      </c>
      <c r="S199" s="91">
        <f t="shared" si="91"/>
        <v>0</v>
      </c>
    </row>
    <row r="200" spans="1:19" ht="12.75">
      <c r="A200" s="50"/>
      <c r="B200" s="50"/>
      <c r="C200" s="50"/>
      <c r="D200" s="50"/>
      <c r="E200" s="10"/>
      <c r="F200" s="1" t="s">
        <v>1</v>
      </c>
      <c r="G200" s="6">
        <v>0.23</v>
      </c>
      <c r="H200" s="2">
        <f aca="true" t="shared" si="93" ref="H200:Q200">(H199*$G200)</f>
        <v>0</v>
      </c>
      <c r="I200" s="91">
        <f t="shared" si="93"/>
        <v>0</v>
      </c>
      <c r="J200" s="2">
        <f t="shared" si="93"/>
        <v>0</v>
      </c>
      <c r="K200" s="91">
        <f t="shared" si="93"/>
        <v>0</v>
      </c>
      <c r="L200" s="2">
        <f t="shared" si="93"/>
        <v>0</v>
      </c>
      <c r="M200" s="91">
        <f t="shared" si="93"/>
        <v>0</v>
      </c>
      <c r="N200" s="2">
        <f t="shared" si="93"/>
        <v>0</v>
      </c>
      <c r="O200" s="91">
        <f t="shared" si="93"/>
        <v>0</v>
      </c>
      <c r="P200" s="2">
        <f t="shared" si="93"/>
        <v>0</v>
      </c>
      <c r="Q200" s="91">
        <f t="shared" si="93"/>
        <v>0</v>
      </c>
      <c r="R200" s="2">
        <f t="shared" si="91"/>
        <v>0</v>
      </c>
      <c r="S200" s="91">
        <f t="shared" si="91"/>
        <v>0</v>
      </c>
    </row>
    <row r="201" spans="1:19" ht="12.75">
      <c r="A201" s="52"/>
      <c r="B201" s="52"/>
      <c r="C201" s="52"/>
      <c r="D201" s="52"/>
      <c r="E201" s="44"/>
      <c r="F201" s="1" t="s">
        <v>90</v>
      </c>
      <c r="G201" s="2">
        <v>17412</v>
      </c>
      <c r="H201" s="2">
        <f>($G201*1.1*H192)</f>
        <v>0</v>
      </c>
      <c r="I201" s="91">
        <f>($G201*1.1*I192)</f>
        <v>0</v>
      </c>
      <c r="J201" s="2">
        <f>($G201*1.1*1.1*J192)</f>
        <v>0</v>
      </c>
      <c r="K201" s="91">
        <f>($G201*1.1*1.1*K192)</f>
        <v>0</v>
      </c>
      <c r="L201" s="2">
        <f>($G201*1.1*1.1*1.1*L192)</f>
        <v>0</v>
      </c>
      <c r="M201" s="91">
        <f>($G201*1.1*1.1*1.1*M192)</f>
        <v>0</v>
      </c>
      <c r="N201" s="2">
        <f>($G201*1.1*1.1*1.1*1.1*N192)</f>
        <v>0</v>
      </c>
      <c r="O201" s="91">
        <f>($G201*1.1*1.1*1.1*1.1*O192)</f>
        <v>0</v>
      </c>
      <c r="P201" s="2">
        <f>($G201*1.1*1.1*1.1*1.1*1.1*P192)</f>
        <v>0</v>
      </c>
      <c r="Q201" s="91">
        <f>($G201*1.1*1.1*1.1*1.1*1.1*Q192)</f>
        <v>0</v>
      </c>
      <c r="R201" s="2">
        <f t="shared" si="91"/>
        <v>0</v>
      </c>
      <c r="S201" s="91">
        <f t="shared" si="91"/>
        <v>0</v>
      </c>
    </row>
    <row r="202" spans="1:19" ht="12.75">
      <c r="A202" s="52"/>
      <c r="B202" s="52"/>
      <c r="C202" s="52"/>
      <c r="D202" s="52"/>
      <c r="E202" s="44"/>
      <c r="F202" s="63" t="s">
        <v>93</v>
      </c>
      <c r="G202" s="13"/>
      <c r="H202" s="14">
        <f aca="true" t="shared" si="94" ref="H202:S202">SUM(H200:H201)</f>
        <v>0</v>
      </c>
      <c r="I202" s="92">
        <f t="shared" si="94"/>
        <v>0</v>
      </c>
      <c r="J202" s="14">
        <f t="shared" si="94"/>
        <v>0</v>
      </c>
      <c r="K202" s="92">
        <f t="shared" si="94"/>
        <v>0</v>
      </c>
      <c r="L202" s="14">
        <f t="shared" si="94"/>
        <v>0</v>
      </c>
      <c r="M202" s="92">
        <f t="shared" si="94"/>
        <v>0</v>
      </c>
      <c r="N202" s="14">
        <f t="shared" si="94"/>
        <v>0</v>
      </c>
      <c r="O202" s="92">
        <f t="shared" si="94"/>
        <v>0</v>
      </c>
      <c r="P202" s="14">
        <f t="shared" si="94"/>
        <v>0</v>
      </c>
      <c r="Q202" s="92">
        <f t="shared" si="94"/>
        <v>0</v>
      </c>
      <c r="R202" s="14">
        <f t="shared" si="94"/>
        <v>0</v>
      </c>
      <c r="S202" s="92">
        <f t="shared" si="94"/>
        <v>0</v>
      </c>
    </row>
    <row r="203" spans="1:19" ht="12.75">
      <c r="A203" s="178" t="s">
        <v>95</v>
      </c>
      <c r="B203" s="178"/>
      <c r="C203" s="178"/>
      <c r="D203" s="178"/>
      <c r="E203" s="178"/>
      <c r="F203" s="156"/>
      <c r="H203" s="8">
        <f aca="true" t="shared" si="95" ref="H203:S203">(H199+H202)</f>
        <v>0</v>
      </c>
      <c r="I203" s="93">
        <f t="shared" si="95"/>
        <v>0</v>
      </c>
      <c r="J203" s="8">
        <f t="shared" si="95"/>
        <v>0</v>
      </c>
      <c r="K203" s="93">
        <f t="shared" si="95"/>
        <v>0</v>
      </c>
      <c r="L203" s="8">
        <f t="shared" si="95"/>
        <v>0</v>
      </c>
      <c r="M203" s="93">
        <f t="shared" si="95"/>
        <v>0</v>
      </c>
      <c r="N203" s="8">
        <f t="shared" si="95"/>
        <v>0</v>
      </c>
      <c r="O203" s="93">
        <f t="shared" si="95"/>
        <v>0</v>
      </c>
      <c r="P203" s="8">
        <f t="shared" si="95"/>
        <v>0</v>
      </c>
      <c r="Q203" s="93">
        <f t="shared" si="95"/>
        <v>0</v>
      </c>
      <c r="R203" s="8">
        <f t="shared" si="95"/>
        <v>0</v>
      </c>
      <c r="S203" s="93">
        <f t="shared" si="95"/>
        <v>0</v>
      </c>
    </row>
    <row r="204" spans="1:19" ht="12.75">
      <c r="A204" s="40"/>
      <c r="B204" s="40"/>
      <c r="C204" s="40"/>
      <c r="D204" s="40"/>
      <c r="E204" s="40"/>
      <c r="F204" s="37"/>
      <c r="G204" s="37"/>
      <c r="H204" s="39"/>
      <c r="I204" s="91"/>
      <c r="J204" s="37"/>
      <c r="K204" s="90"/>
      <c r="L204" s="37"/>
      <c r="M204" s="90"/>
      <c r="N204" s="37"/>
      <c r="O204" s="90"/>
      <c r="P204" s="37"/>
      <c r="Q204" s="90"/>
      <c r="R204" s="37"/>
      <c r="S204" s="90"/>
    </row>
    <row r="205" spans="1:19" ht="12.75">
      <c r="A205" s="50" t="s">
        <v>63</v>
      </c>
      <c r="B205" s="173"/>
      <c r="C205" s="173"/>
      <c r="D205" s="173"/>
      <c r="E205" s="173"/>
      <c r="F205" s="176" t="s">
        <v>88</v>
      </c>
      <c r="G205" s="177"/>
      <c r="H205" s="88"/>
      <c r="I205" s="106"/>
      <c r="J205" s="88"/>
      <c r="K205" s="106"/>
      <c r="L205" s="88"/>
      <c r="M205" s="106"/>
      <c r="N205" s="88"/>
      <c r="O205" s="106"/>
      <c r="P205" s="88"/>
      <c r="Q205" s="106"/>
      <c r="S205" s="90"/>
    </row>
    <row r="206" spans="1:19" ht="12.75">
      <c r="A206" s="50" t="s">
        <v>64</v>
      </c>
      <c r="B206" s="173"/>
      <c r="C206" s="173"/>
      <c r="D206" s="173"/>
      <c r="E206" s="173"/>
      <c r="F206" s="179" t="s">
        <v>29</v>
      </c>
      <c r="G206" s="180"/>
      <c r="H206" s="23">
        <f>(G207*1.03)</f>
        <v>0</v>
      </c>
      <c r="I206" s="97">
        <f>H206</f>
        <v>0</v>
      </c>
      <c r="J206" s="23">
        <f>(H206*1.03)</f>
        <v>0</v>
      </c>
      <c r="K206" s="97">
        <f>J206</f>
        <v>0</v>
      </c>
      <c r="L206" s="23">
        <f>(J206*1.03)</f>
        <v>0</v>
      </c>
      <c r="M206" s="97">
        <f>L206</f>
        <v>0</v>
      </c>
      <c r="N206" s="23">
        <f>(L206*1.03)</f>
        <v>0</v>
      </c>
      <c r="O206" s="97">
        <f>N206</f>
        <v>0</v>
      </c>
      <c r="P206" s="23">
        <f>(N206*1.03)</f>
        <v>0</v>
      </c>
      <c r="Q206" s="97">
        <f>P206</f>
        <v>0</v>
      </c>
      <c r="S206" s="90"/>
    </row>
    <row r="207" spans="1:19" ht="12.75">
      <c r="A207" s="51" t="s">
        <v>65</v>
      </c>
      <c r="B207" s="181"/>
      <c r="C207" s="181"/>
      <c r="D207" s="181"/>
      <c r="E207" s="181"/>
      <c r="F207" s="64" t="s">
        <v>30</v>
      </c>
      <c r="G207" s="24"/>
      <c r="H207" s="2">
        <f aca="true" t="shared" si="96" ref="H207:Q207">(H206*H205)</f>
        <v>0</v>
      </c>
      <c r="I207" s="91">
        <f t="shared" si="96"/>
        <v>0</v>
      </c>
      <c r="J207" s="2">
        <f t="shared" si="96"/>
        <v>0</v>
      </c>
      <c r="K207" s="91">
        <f t="shared" si="96"/>
        <v>0</v>
      </c>
      <c r="L207" s="2">
        <f t="shared" si="96"/>
        <v>0</v>
      </c>
      <c r="M207" s="91">
        <f t="shared" si="96"/>
        <v>0</v>
      </c>
      <c r="N207" s="2">
        <f t="shared" si="96"/>
        <v>0</v>
      </c>
      <c r="O207" s="91">
        <f t="shared" si="96"/>
        <v>0</v>
      </c>
      <c r="P207" s="2">
        <f t="shared" si="96"/>
        <v>0</v>
      </c>
      <c r="Q207" s="91">
        <f t="shared" si="96"/>
        <v>0</v>
      </c>
      <c r="R207" s="2">
        <f>SUM(H207+J207+L207+N207+P207)</f>
        <v>0</v>
      </c>
      <c r="S207" s="91">
        <f>SUM(I207+K207+M207+O207+Q207)</f>
        <v>0</v>
      </c>
    </row>
    <row r="208" spans="1:19" ht="12.75">
      <c r="A208" s="50" t="s">
        <v>66</v>
      </c>
      <c r="B208" s="173"/>
      <c r="C208" s="173"/>
      <c r="D208" s="173"/>
      <c r="E208" s="173"/>
      <c r="F208" s="1" t="s">
        <v>8</v>
      </c>
      <c r="G208" s="21"/>
      <c r="H208" s="2">
        <f>IF($G208&gt;=300,($G208+100)*H205,0)</f>
        <v>0</v>
      </c>
      <c r="I208" s="91">
        <f>IF($G208&gt;=300,($G208+100)*I205,0)</f>
        <v>0</v>
      </c>
      <c r="J208" s="2">
        <f>IF($G208&gt;=300,($G208+200)*J205,0)</f>
        <v>0</v>
      </c>
      <c r="K208" s="91">
        <f>IF($G208&gt;=300,($G208+200)*K205,0)</f>
        <v>0</v>
      </c>
      <c r="L208" s="2">
        <f>IF($G208&gt;=300,($G208+300)*L205,0)</f>
        <v>0</v>
      </c>
      <c r="M208" s="91">
        <f>IF($G208&gt;=300,($G208+300)*M205,0)</f>
        <v>0</v>
      </c>
      <c r="N208" s="2">
        <f>IF($G208&gt;=300,($G208+400)*N205,0)</f>
        <v>0</v>
      </c>
      <c r="O208" s="91">
        <f>IF($G208&gt;=300,($G208+400)*O205,0)</f>
        <v>0</v>
      </c>
      <c r="P208" s="2">
        <f>IF($G208&gt;=300,($G208+500)*P205,0)</f>
        <v>0</v>
      </c>
      <c r="Q208" s="91">
        <f>IF($G208&gt;=300,($G208+500)*Q205,0)</f>
        <v>0</v>
      </c>
      <c r="R208" s="2">
        <f>SUM(H208+J208+L208+N208+P208)</f>
        <v>0</v>
      </c>
      <c r="S208" s="91">
        <f>SUM(I208+K208+M208+O208+Q208)</f>
        <v>0</v>
      </c>
    </row>
    <row r="209" spans="1:19" ht="12.75">
      <c r="A209" s="50" t="s">
        <v>67</v>
      </c>
      <c r="B209" s="173"/>
      <c r="C209" s="173"/>
      <c r="D209" s="173"/>
      <c r="E209" s="173"/>
      <c r="F209" s="174" t="s">
        <v>89</v>
      </c>
      <c r="G209" s="175"/>
      <c r="H209" s="14">
        <f aca="true" t="shared" si="97" ref="H209:S209">SUM(H207:H208)</f>
        <v>0</v>
      </c>
      <c r="I209" s="92">
        <f t="shared" si="97"/>
        <v>0</v>
      </c>
      <c r="J209" s="14">
        <f t="shared" si="97"/>
        <v>0</v>
      </c>
      <c r="K209" s="92">
        <f t="shared" si="97"/>
        <v>0</v>
      </c>
      <c r="L209" s="14">
        <f t="shared" si="97"/>
        <v>0</v>
      </c>
      <c r="M209" s="92">
        <f t="shared" si="97"/>
        <v>0</v>
      </c>
      <c r="N209" s="14">
        <f t="shared" si="97"/>
        <v>0</v>
      </c>
      <c r="O209" s="92">
        <f t="shared" si="97"/>
        <v>0</v>
      </c>
      <c r="P209" s="14">
        <f t="shared" si="97"/>
        <v>0</v>
      </c>
      <c r="Q209" s="92">
        <f t="shared" si="97"/>
        <v>0</v>
      </c>
      <c r="R209" s="14">
        <f t="shared" si="97"/>
        <v>0</v>
      </c>
      <c r="S209" s="92">
        <f t="shared" si="97"/>
        <v>0</v>
      </c>
    </row>
    <row r="210" spans="1:19" ht="12.75">
      <c r="A210" s="52" t="s">
        <v>70</v>
      </c>
      <c r="B210" s="125"/>
      <c r="C210" s="121" t="s">
        <v>179</v>
      </c>
      <c r="D210" s="125"/>
      <c r="E210" s="121" t="s">
        <v>178</v>
      </c>
      <c r="F210" s="176" t="s">
        <v>91</v>
      </c>
      <c r="G210" s="177"/>
      <c r="H210" s="135"/>
      <c r="I210" s="106"/>
      <c r="J210" s="135"/>
      <c r="K210" s="106"/>
      <c r="L210" s="135"/>
      <c r="M210" s="106"/>
      <c r="N210" s="135"/>
      <c r="O210" s="106"/>
      <c r="P210" s="135"/>
      <c r="Q210" s="106"/>
      <c r="R210" s="136"/>
      <c r="S210" s="104"/>
    </row>
    <row r="211" spans="1:19" ht="12.75">
      <c r="A211" s="52" t="s">
        <v>69</v>
      </c>
      <c r="B211" s="125"/>
      <c r="C211" s="121" t="s">
        <v>180</v>
      </c>
      <c r="D211" s="125"/>
      <c r="E211" s="121" t="s">
        <v>178</v>
      </c>
      <c r="F211" s="174" t="s">
        <v>92</v>
      </c>
      <c r="G211" s="175"/>
      <c r="H211" s="2">
        <f aca="true" t="shared" si="98" ref="H211:Q211">(H206/3*H210)</f>
        <v>0</v>
      </c>
      <c r="I211" s="91">
        <f t="shared" si="98"/>
        <v>0</v>
      </c>
      <c r="J211" s="2">
        <f t="shared" si="98"/>
        <v>0</v>
      </c>
      <c r="K211" s="91">
        <f t="shared" si="98"/>
        <v>0</v>
      </c>
      <c r="L211" s="2">
        <f t="shared" si="98"/>
        <v>0</v>
      </c>
      <c r="M211" s="91">
        <f t="shared" si="98"/>
        <v>0</v>
      </c>
      <c r="N211" s="2">
        <f t="shared" si="98"/>
        <v>0</v>
      </c>
      <c r="O211" s="91">
        <f t="shared" si="98"/>
        <v>0</v>
      </c>
      <c r="P211" s="2">
        <f t="shared" si="98"/>
        <v>0</v>
      </c>
      <c r="Q211" s="91">
        <f t="shared" si="98"/>
        <v>0</v>
      </c>
      <c r="R211" s="2">
        <f aca="true" t="shared" si="99" ref="R211:S214">SUM(H211+J211+L211+N211+P211)</f>
        <v>0</v>
      </c>
      <c r="S211" s="91">
        <f t="shared" si="99"/>
        <v>0</v>
      </c>
    </row>
    <row r="212" spans="1:19" ht="12.75">
      <c r="A212" s="52"/>
      <c r="B212" s="52"/>
      <c r="C212" s="52"/>
      <c r="D212" s="52"/>
      <c r="E212" s="44"/>
      <c r="F212" s="17" t="s">
        <v>94</v>
      </c>
      <c r="G212" s="2"/>
      <c r="H212" s="14">
        <f aca="true" t="shared" si="100" ref="H212:Q212">SUM(H209+H211)</f>
        <v>0</v>
      </c>
      <c r="I212" s="92">
        <f t="shared" si="100"/>
        <v>0</v>
      </c>
      <c r="J212" s="14">
        <f t="shared" si="100"/>
        <v>0</v>
      </c>
      <c r="K212" s="92">
        <f t="shared" si="100"/>
        <v>0</v>
      </c>
      <c r="L212" s="14">
        <f t="shared" si="100"/>
        <v>0</v>
      </c>
      <c r="M212" s="92">
        <f t="shared" si="100"/>
        <v>0</v>
      </c>
      <c r="N212" s="14">
        <f t="shared" si="100"/>
        <v>0</v>
      </c>
      <c r="O212" s="92">
        <f t="shared" si="100"/>
        <v>0</v>
      </c>
      <c r="P212" s="14">
        <f t="shared" si="100"/>
        <v>0</v>
      </c>
      <c r="Q212" s="92">
        <f t="shared" si="100"/>
        <v>0</v>
      </c>
      <c r="R212" s="2">
        <f t="shared" si="99"/>
        <v>0</v>
      </c>
      <c r="S212" s="91">
        <f t="shared" si="99"/>
        <v>0</v>
      </c>
    </row>
    <row r="213" spans="1:19" ht="12.75">
      <c r="A213" s="50"/>
      <c r="B213" s="50"/>
      <c r="C213" s="50"/>
      <c r="D213" s="50"/>
      <c r="E213" s="10"/>
      <c r="F213" s="1" t="s">
        <v>1</v>
      </c>
      <c r="G213" s="6">
        <v>0.23</v>
      </c>
      <c r="H213" s="2">
        <f aca="true" t="shared" si="101" ref="H213:Q213">(H212*$G213)</f>
        <v>0</v>
      </c>
      <c r="I213" s="91">
        <f t="shared" si="101"/>
        <v>0</v>
      </c>
      <c r="J213" s="2">
        <f t="shared" si="101"/>
        <v>0</v>
      </c>
      <c r="K213" s="91">
        <f t="shared" si="101"/>
        <v>0</v>
      </c>
      <c r="L213" s="2">
        <f t="shared" si="101"/>
        <v>0</v>
      </c>
      <c r="M213" s="91">
        <f t="shared" si="101"/>
        <v>0</v>
      </c>
      <c r="N213" s="2">
        <f t="shared" si="101"/>
        <v>0</v>
      </c>
      <c r="O213" s="91">
        <f t="shared" si="101"/>
        <v>0</v>
      </c>
      <c r="P213" s="2">
        <f t="shared" si="101"/>
        <v>0</v>
      </c>
      <c r="Q213" s="91">
        <f t="shared" si="101"/>
        <v>0</v>
      </c>
      <c r="R213" s="2">
        <f t="shared" si="99"/>
        <v>0</v>
      </c>
      <c r="S213" s="91">
        <f t="shared" si="99"/>
        <v>0</v>
      </c>
    </row>
    <row r="214" spans="1:19" ht="12.75">
      <c r="A214" s="52"/>
      <c r="B214" s="52"/>
      <c r="C214" s="52"/>
      <c r="D214" s="52"/>
      <c r="E214" s="44"/>
      <c r="F214" s="1" t="s">
        <v>90</v>
      </c>
      <c r="G214" s="2">
        <v>17412</v>
      </c>
      <c r="H214" s="2">
        <f>($G214*1.1*H205)</f>
        <v>0</v>
      </c>
      <c r="I214" s="91">
        <f>($G214*1.1*I205)</f>
        <v>0</v>
      </c>
      <c r="J214" s="2">
        <f>($G214*1.1*1.1*J205)</f>
        <v>0</v>
      </c>
      <c r="K214" s="91">
        <f>($G214*1.1*1.1*K205)</f>
        <v>0</v>
      </c>
      <c r="L214" s="2">
        <f>($G214*1.1*1.1*1.1*L205)</f>
        <v>0</v>
      </c>
      <c r="M214" s="91">
        <f>($G214*1.1*1.1*1.1*M205)</f>
        <v>0</v>
      </c>
      <c r="N214" s="2">
        <f>($G214*1.1*1.1*1.1*1.1*N205)</f>
        <v>0</v>
      </c>
      <c r="O214" s="91">
        <f>($G214*1.1*1.1*1.1*1.1*O205)</f>
        <v>0</v>
      </c>
      <c r="P214" s="2">
        <f>($G214*1.1*1.1*1.1*1.1*1.1*P205)</f>
        <v>0</v>
      </c>
      <c r="Q214" s="91">
        <f>($G214*1.1*1.1*1.1*1.1*1.1*Q205)</f>
        <v>0</v>
      </c>
      <c r="R214" s="2">
        <f t="shared" si="99"/>
        <v>0</v>
      </c>
      <c r="S214" s="91">
        <f t="shared" si="99"/>
        <v>0</v>
      </c>
    </row>
    <row r="215" spans="1:19" ht="12.75">
      <c r="A215" s="52"/>
      <c r="B215" s="52"/>
      <c r="C215" s="52"/>
      <c r="D215" s="52"/>
      <c r="E215" s="44"/>
      <c r="F215" s="63" t="s">
        <v>93</v>
      </c>
      <c r="G215" s="13"/>
      <c r="H215" s="14">
        <f aca="true" t="shared" si="102" ref="H215:S215">SUM(H213:H214)</f>
        <v>0</v>
      </c>
      <c r="I215" s="92">
        <f t="shared" si="102"/>
        <v>0</v>
      </c>
      <c r="J215" s="14">
        <f t="shared" si="102"/>
        <v>0</v>
      </c>
      <c r="K215" s="92">
        <f t="shared" si="102"/>
        <v>0</v>
      </c>
      <c r="L215" s="14">
        <f t="shared" si="102"/>
        <v>0</v>
      </c>
      <c r="M215" s="92">
        <f t="shared" si="102"/>
        <v>0</v>
      </c>
      <c r="N215" s="14">
        <f t="shared" si="102"/>
        <v>0</v>
      </c>
      <c r="O215" s="92">
        <f t="shared" si="102"/>
        <v>0</v>
      </c>
      <c r="P215" s="14">
        <f t="shared" si="102"/>
        <v>0</v>
      </c>
      <c r="Q215" s="92">
        <f t="shared" si="102"/>
        <v>0</v>
      </c>
      <c r="R215" s="14">
        <f t="shared" si="102"/>
        <v>0</v>
      </c>
      <c r="S215" s="92">
        <f t="shared" si="102"/>
        <v>0</v>
      </c>
    </row>
    <row r="216" spans="1:19" ht="12.75">
      <c r="A216" s="178" t="s">
        <v>95</v>
      </c>
      <c r="B216" s="178"/>
      <c r="C216" s="178"/>
      <c r="D216" s="178"/>
      <c r="E216" s="178"/>
      <c r="F216" s="156"/>
      <c r="H216" s="8">
        <f aca="true" t="shared" si="103" ref="H216:S216">(H212+H215)</f>
        <v>0</v>
      </c>
      <c r="I216" s="93">
        <f t="shared" si="103"/>
        <v>0</v>
      </c>
      <c r="J216" s="8">
        <f t="shared" si="103"/>
        <v>0</v>
      </c>
      <c r="K216" s="93">
        <f t="shared" si="103"/>
        <v>0</v>
      </c>
      <c r="L216" s="8">
        <f t="shared" si="103"/>
        <v>0</v>
      </c>
      <c r="M216" s="93">
        <f t="shared" si="103"/>
        <v>0</v>
      </c>
      <c r="N216" s="8">
        <f t="shared" si="103"/>
        <v>0</v>
      </c>
      <c r="O216" s="93">
        <f t="shared" si="103"/>
        <v>0</v>
      </c>
      <c r="P216" s="8">
        <f t="shared" si="103"/>
        <v>0</v>
      </c>
      <c r="Q216" s="93">
        <f t="shared" si="103"/>
        <v>0</v>
      </c>
      <c r="R216" s="8">
        <f t="shared" si="103"/>
        <v>0</v>
      </c>
      <c r="S216" s="93">
        <f t="shared" si="103"/>
        <v>0</v>
      </c>
    </row>
    <row r="217" spans="1:19" ht="12.75">
      <c r="A217" s="40"/>
      <c r="B217" s="40"/>
      <c r="C217" s="40"/>
      <c r="D217" s="40"/>
      <c r="E217" s="40"/>
      <c r="F217" s="37"/>
      <c r="G217" s="37"/>
      <c r="H217" s="39"/>
      <c r="I217" s="91"/>
      <c r="J217" s="37"/>
      <c r="K217" s="90"/>
      <c r="L217" s="37"/>
      <c r="M217" s="90"/>
      <c r="N217" s="37"/>
      <c r="O217" s="90"/>
      <c r="P217" s="37"/>
      <c r="Q217" s="90"/>
      <c r="R217" s="37"/>
      <c r="S217" s="90"/>
    </row>
    <row r="218" spans="1:19" ht="12.75">
      <c r="A218" s="50" t="s">
        <v>63</v>
      </c>
      <c r="B218" s="173"/>
      <c r="C218" s="173"/>
      <c r="D218" s="173"/>
      <c r="E218" s="173"/>
      <c r="F218" s="176" t="s">
        <v>88</v>
      </c>
      <c r="G218" s="177"/>
      <c r="H218" s="88"/>
      <c r="I218" s="106"/>
      <c r="J218" s="88"/>
      <c r="K218" s="106"/>
      <c r="L218" s="88"/>
      <c r="M218" s="106"/>
      <c r="N218" s="88"/>
      <c r="O218" s="106"/>
      <c r="P218" s="88"/>
      <c r="Q218" s="106"/>
      <c r="S218" s="90"/>
    </row>
    <row r="219" spans="1:19" ht="12.75">
      <c r="A219" s="50" t="s">
        <v>64</v>
      </c>
      <c r="B219" s="173"/>
      <c r="C219" s="173"/>
      <c r="D219" s="173"/>
      <c r="E219" s="173"/>
      <c r="F219" s="179" t="s">
        <v>29</v>
      </c>
      <c r="G219" s="180"/>
      <c r="H219" s="23">
        <f>(G220*1.03)</f>
        <v>0</v>
      </c>
      <c r="I219" s="97">
        <f>H219</f>
        <v>0</v>
      </c>
      <c r="J219" s="23">
        <f>(H219*1.03)</f>
        <v>0</v>
      </c>
      <c r="K219" s="97">
        <f>J219</f>
        <v>0</v>
      </c>
      <c r="L219" s="23">
        <f>(J219*1.03)</f>
        <v>0</v>
      </c>
      <c r="M219" s="97">
        <f>L219</f>
        <v>0</v>
      </c>
      <c r="N219" s="23">
        <f>(L219*1.03)</f>
        <v>0</v>
      </c>
      <c r="O219" s="97">
        <f>N219</f>
        <v>0</v>
      </c>
      <c r="P219" s="23">
        <f>(N219*1.03)</f>
        <v>0</v>
      </c>
      <c r="Q219" s="97">
        <f>P219</f>
        <v>0</v>
      </c>
      <c r="S219" s="90"/>
    </row>
    <row r="220" spans="1:19" ht="12.75">
      <c r="A220" s="51" t="s">
        <v>65</v>
      </c>
      <c r="B220" s="181"/>
      <c r="C220" s="181"/>
      <c r="D220" s="181"/>
      <c r="E220" s="181"/>
      <c r="F220" s="64" t="s">
        <v>30</v>
      </c>
      <c r="G220" s="24"/>
      <c r="H220" s="2">
        <f aca="true" t="shared" si="104" ref="H220:Q220">(H219*H218)</f>
        <v>0</v>
      </c>
      <c r="I220" s="91">
        <f t="shared" si="104"/>
        <v>0</v>
      </c>
      <c r="J220" s="2">
        <f t="shared" si="104"/>
        <v>0</v>
      </c>
      <c r="K220" s="91">
        <f t="shared" si="104"/>
        <v>0</v>
      </c>
      <c r="L220" s="2">
        <f t="shared" si="104"/>
        <v>0</v>
      </c>
      <c r="M220" s="91">
        <f t="shared" si="104"/>
        <v>0</v>
      </c>
      <c r="N220" s="2">
        <f t="shared" si="104"/>
        <v>0</v>
      </c>
      <c r="O220" s="91">
        <f t="shared" si="104"/>
        <v>0</v>
      </c>
      <c r="P220" s="2">
        <f t="shared" si="104"/>
        <v>0</v>
      </c>
      <c r="Q220" s="91">
        <f t="shared" si="104"/>
        <v>0</v>
      </c>
      <c r="R220" s="2">
        <f>SUM(H220+J220+L220+N220+P220)</f>
        <v>0</v>
      </c>
      <c r="S220" s="91">
        <f>SUM(I220+K220+M220+O220+Q220)</f>
        <v>0</v>
      </c>
    </row>
    <row r="221" spans="1:19" ht="12.75">
      <c r="A221" s="50" t="s">
        <v>66</v>
      </c>
      <c r="B221" s="173"/>
      <c r="C221" s="173"/>
      <c r="D221" s="173"/>
      <c r="E221" s="173"/>
      <c r="F221" s="1" t="s">
        <v>8</v>
      </c>
      <c r="G221" s="21"/>
      <c r="H221" s="2">
        <f>IF($G221&gt;=300,($G221+100)*H218,0)</f>
        <v>0</v>
      </c>
      <c r="I221" s="91">
        <f>IF($G221&gt;=300,($G221+100)*I218,0)</f>
        <v>0</v>
      </c>
      <c r="J221" s="2">
        <f>IF($G221&gt;=300,($G221+200)*J218,0)</f>
        <v>0</v>
      </c>
      <c r="K221" s="91">
        <f>IF($G221&gt;=300,($G221+200)*K218,0)</f>
        <v>0</v>
      </c>
      <c r="L221" s="2">
        <f>IF($G221&gt;=300,($G221+300)*L218,0)</f>
        <v>0</v>
      </c>
      <c r="M221" s="91">
        <f>IF($G221&gt;=300,($G221+300)*M218,0)</f>
        <v>0</v>
      </c>
      <c r="N221" s="2">
        <f>IF($G221&gt;=300,($G221+400)*N218,0)</f>
        <v>0</v>
      </c>
      <c r="O221" s="91">
        <f>IF($G221&gt;=300,($G221+400)*O218,0)</f>
        <v>0</v>
      </c>
      <c r="P221" s="2">
        <f>IF($G221&gt;=300,($G221+500)*P218,0)</f>
        <v>0</v>
      </c>
      <c r="Q221" s="91">
        <f>IF($G221&gt;=300,($G221+500)*Q218,0)</f>
        <v>0</v>
      </c>
      <c r="R221" s="2">
        <f>SUM(H221+J221+L221+N221+P221)</f>
        <v>0</v>
      </c>
      <c r="S221" s="91">
        <f>SUM(I221+K221+M221+O221+Q221)</f>
        <v>0</v>
      </c>
    </row>
    <row r="222" spans="1:19" ht="12.75">
      <c r="A222" s="50" t="s">
        <v>67</v>
      </c>
      <c r="B222" s="173"/>
      <c r="C222" s="173"/>
      <c r="D222" s="173"/>
      <c r="E222" s="173"/>
      <c r="F222" s="174" t="s">
        <v>89</v>
      </c>
      <c r="G222" s="175"/>
      <c r="H222" s="14">
        <f aca="true" t="shared" si="105" ref="H222:S222">SUM(H220:H221)</f>
        <v>0</v>
      </c>
      <c r="I222" s="92">
        <f t="shared" si="105"/>
        <v>0</v>
      </c>
      <c r="J222" s="14">
        <f t="shared" si="105"/>
        <v>0</v>
      </c>
      <c r="K222" s="92">
        <f t="shared" si="105"/>
        <v>0</v>
      </c>
      <c r="L222" s="14">
        <f t="shared" si="105"/>
        <v>0</v>
      </c>
      <c r="M222" s="92">
        <f t="shared" si="105"/>
        <v>0</v>
      </c>
      <c r="N222" s="14">
        <f t="shared" si="105"/>
        <v>0</v>
      </c>
      <c r="O222" s="92">
        <f t="shared" si="105"/>
        <v>0</v>
      </c>
      <c r="P222" s="14">
        <f t="shared" si="105"/>
        <v>0</v>
      </c>
      <c r="Q222" s="92">
        <f t="shared" si="105"/>
        <v>0</v>
      </c>
      <c r="R222" s="14">
        <f t="shared" si="105"/>
        <v>0</v>
      </c>
      <c r="S222" s="92">
        <f t="shared" si="105"/>
        <v>0</v>
      </c>
    </row>
    <row r="223" spans="1:19" ht="12.75">
      <c r="A223" s="52" t="s">
        <v>70</v>
      </c>
      <c r="B223" s="125"/>
      <c r="C223" s="121" t="s">
        <v>179</v>
      </c>
      <c r="D223" s="125"/>
      <c r="E223" s="121" t="s">
        <v>178</v>
      </c>
      <c r="F223" s="176" t="s">
        <v>91</v>
      </c>
      <c r="G223" s="177"/>
      <c r="H223" s="135"/>
      <c r="I223" s="106"/>
      <c r="J223" s="135"/>
      <c r="K223" s="106"/>
      <c r="L223" s="135"/>
      <c r="M223" s="106"/>
      <c r="N223" s="135"/>
      <c r="O223" s="106"/>
      <c r="P223" s="135"/>
      <c r="Q223" s="106"/>
      <c r="R223" s="136"/>
      <c r="S223" s="104"/>
    </row>
    <row r="224" spans="1:19" ht="12.75">
      <c r="A224" s="52" t="s">
        <v>69</v>
      </c>
      <c r="B224" s="125"/>
      <c r="C224" s="121" t="s">
        <v>180</v>
      </c>
      <c r="D224" s="125"/>
      <c r="E224" s="121" t="s">
        <v>178</v>
      </c>
      <c r="F224" s="174" t="s">
        <v>92</v>
      </c>
      <c r="G224" s="175"/>
      <c r="H224" s="2">
        <f aca="true" t="shared" si="106" ref="H224:Q224">(H219/3*H223)</f>
        <v>0</v>
      </c>
      <c r="I224" s="91">
        <f t="shared" si="106"/>
        <v>0</v>
      </c>
      <c r="J224" s="2">
        <f t="shared" si="106"/>
        <v>0</v>
      </c>
      <c r="K224" s="91">
        <f t="shared" si="106"/>
        <v>0</v>
      </c>
      <c r="L224" s="2">
        <f t="shared" si="106"/>
        <v>0</v>
      </c>
      <c r="M224" s="91">
        <f t="shared" si="106"/>
        <v>0</v>
      </c>
      <c r="N224" s="2">
        <f t="shared" si="106"/>
        <v>0</v>
      </c>
      <c r="O224" s="91">
        <f t="shared" si="106"/>
        <v>0</v>
      </c>
      <c r="P224" s="2">
        <f t="shared" si="106"/>
        <v>0</v>
      </c>
      <c r="Q224" s="91">
        <f t="shared" si="106"/>
        <v>0</v>
      </c>
      <c r="R224" s="2">
        <f aca="true" t="shared" si="107" ref="R224:S227">SUM(H224+J224+L224+N224+P224)</f>
        <v>0</v>
      </c>
      <c r="S224" s="91">
        <f t="shared" si="107"/>
        <v>0</v>
      </c>
    </row>
    <row r="225" spans="1:19" ht="12.75">
      <c r="A225" s="52"/>
      <c r="B225" s="52"/>
      <c r="C225" s="52"/>
      <c r="D225" s="52"/>
      <c r="E225" s="44"/>
      <c r="F225" s="17" t="s">
        <v>94</v>
      </c>
      <c r="G225" s="2"/>
      <c r="H225" s="14">
        <f aca="true" t="shared" si="108" ref="H225:Q225">SUM(H222+H224)</f>
        <v>0</v>
      </c>
      <c r="I225" s="92">
        <f t="shared" si="108"/>
        <v>0</v>
      </c>
      <c r="J225" s="14">
        <f t="shared" si="108"/>
        <v>0</v>
      </c>
      <c r="K225" s="92">
        <f t="shared" si="108"/>
        <v>0</v>
      </c>
      <c r="L225" s="14">
        <f t="shared" si="108"/>
        <v>0</v>
      </c>
      <c r="M225" s="92">
        <f t="shared" si="108"/>
        <v>0</v>
      </c>
      <c r="N225" s="14">
        <f t="shared" si="108"/>
        <v>0</v>
      </c>
      <c r="O225" s="92">
        <f t="shared" si="108"/>
        <v>0</v>
      </c>
      <c r="P225" s="14">
        <f t="shared" si="108"/>
        <v>0</v>
      </c>
      <c r="Q225" s="92">
        <f t="shared" si="108"/>
        <v>0</v>
      </c>
      <c r="R225" s="2">
        <f t="shared" si="107"/>
        <v>0</v>
      </c>
      <c r="S225" s="91">
        <f t="shared" si="107"/>
        <v>0</v>
      </c>
    </row>
    <row r="226" spans="1:19" ht="12.75">
      <c r="A226" s="50"/>
      <c r="B226" s="50"/>
      <c r="C226" s="50"/>
      <c r="D226" s="50"/>
      <c r="E226" s="10"/>
      <c r="F226" s="1" t="s">
        <v>1</v>
      </c>
      <c r="G226" s="6">
        <v>0.23</v>
      </c>
      <c r="H226" s="2">
        <f aca="true" t="shared" si="109" ref="H226:Q226">(H225*$G226)</f>
        <v>0</v>
      </c>
      <c r="I226" s="91">
        <f t="shared" si="109"/>
        <v>0</v>
      </c>
      <c r="J226" s="2">
        <f t="shared" si="109"/>
        <v>0</v>
      </c>
      <c r="K226" s="91">
        <f t="shared" si="109"/>
        <v>0</v>
      </c>
      <c r="L226" s="2">
        <f t="shared" si="109"/>
        <v>0</v>
      </c>
      <c r="M226" s="91">
        <f t="shared" si="109"/>
        <v>0</v>
      </c>
      <c r="N226" s="2">
        <f t="shared" si="109"/>
        <v>0</v>
      </c>
      <c r="O226" s="91">
        <f t="shared" si="109"/>
        <v>0</v>
      </c>
      <c r="P226" s="2">
        <f t="shared" si="109"/>
        <v>0</v>
      </c>
      <c r="Q226" s="91">
        <f t="shared" si="109"/>
        <v>0</v>
      </c>
      <c r="R226" s="2">
        <f t="shared" si="107"/>
        <v>0</v>
      </c>
      <c r="S226" s="91">
        <f t="shared" si="107"/>
        <v>0</v>
      </c>
    </row>
    <row r="227" spans="1:19" ht="12.75">
      <c r="A227" s="52"/>
      <c r="B227" s="52"/>
      <c r="C227" s="52"/>
      <c r="D227" s="52"/>
      <c r="E227" s="44"/>
      <c r="F227" s="1" t="s">
        <v>90</v>
      </c>
      <c r="G227" s="2">
        <v>17412</v>
      </c>
      <c r="H227" s="2">
        <f>($G227*1.1*H218)</f>
        <v>0</v>
      </c>
      <c r="I227" s="91">
        <f>($G227*1.1*I218)</f>
        <v>0</v>
      </c>
      <c r="J227" s="2">
        <f>($G227*1.1*1.1*J218)</f>
        <v>0</v>
      </c>
      <c r="K227" s="91">
        <f>($G227*1.1*1.1*K218)</f>
        <v>0</v>
      </c>
      <c r="L227" s="2">
        <f>($G227*1.1*1.1*1.1*L218)</f>
        <v>0</v>
      </c>
      <c r="M227" s="91">
        <f>($G227*1.1*1.1*1.1*M218)</f>
        <v>0</v>
      </c>
      <c r="N227" s="2">
        <f>($G227*1.1*1.1*1.1*1.1*N218)</f>
        <v>0</v>
      </c>
      <c r="O227" s="91">
        <f>($G227*1.1*1.1*1.1*1.1*O218)</f>
        <v>0</v>
      </c>
      <c r="P227" s="2">
        <f>($G227*1.1*1.1*1.1*1.1*1.1*P218)</f>
        <v>0</v>
      </c>
      <c r="Q227" s="91">
        <f>($G227*1.1*1.1*1.1*1.1*1.1*Q218)</f>
        <v>0</v>
      </c>
      <c r="R227" s="2">
        <f t="shared" si="107"/>
        <v>0</v>
      </c>
      <c r="S227" s="91">
        <f t="shared" si="107"/>
        <v>0</v>
      </c>
    </row>
    <row r="228" spans="1:19" ht="12.75">
      <c r="A228" s="52"/>
      <c r="B228" s="52"/>
      <c r="C228" s="52"/>
      <c r="D228" s="52"/>
      <c r="E228" s="44"/>
      <c r="F228" s="63" t="s">
        <v>93</v>
      </c>
      <c r="G228" s="13"/>
      <c r="H228" s="14">
        <f aca="true" t="shared" si="110" ref="H228:S228">SUM(H226:H227)</f>
        <v>0</v>
      </c>
      <c r="I228" s="92">
        <f t="shared" si="110"/>
        <v>0</v>
      </c>
      <c r="J228" s="14">
        <f t="shared" si="110"/>
        <v>0</v>
      </c>
      <c r="K228" s="92">
        <f t="shared" si="110"/>
        <v>0</v>
      </c>
      <c r="L228" s="14">
        <f t="shared" si="110"/>
        <v>0</v>
      </c>
      <c r="M228" s="92">
        <f t="shared" si="110"/>
        <v>0</v>
      </c>
      <c r="N228" s="14">
        <f t="shared" si="110"/>
        <v>0</v>
      </c>
      <c r="O228" s="92">
        <f t="shared" si="110"/>
        <v>0</v>
      </c>
      <c r="P228" s="14">
        <f t="shared" si="110"/>
        <v>0</v>
      </c>
      <c r="Q228" s="92">
        <f t="shared" si="110"/>
        <v>0</v>
      </c>
      <c r="R228" s="14">
        <f t="shared" si="110"/>
        <v>0</v>
      </c>
      <c r="S228" s="92">
        <f t="shared" si="110"/>
        <v>0</v>
      </c>
    </row>
    <row r="229" spans="1:19" ht="12.75">
      <c r="A229" s="178" t="s">
        <v>95</v>
      </c>
      <c r="B229" s="178"/>
      <c r="C229" s="178"/>
      <c r="D229" s="178"/>
      <c r="E229" s="178"/>
      <c r="F229" s="156"/>
      <c r="H229" s="8">
        <f aca="true" t="shared" si="111" ref="H229:S229">(H225+H228)</f>
        <v>0</v>
      </c>
      <c r="I229" s="93">
        <f t="shared" si="111"/>
        <v>0</v>
      </c>
      <c r="J229" s="8">
        <f t="shared" si="111"/>
        <v>0</v>
      </c>
      <c r="K229" s="93">
        <f t="shared" si="111"/>
        <v>0</v>
      </c>
      <c r="L229" s="8">
        <f t="shared" si="111"/>
        <v>0</v>
      </c>
      <c r="M229" s="93">
        <f t="shared" si="111"/>
        <v>0</v>
      </c>
      <c r="N229" s="8">
        <f t="shared" si="111"/>
        <v>0</v>
      </c>
      <c r="O229" s="93">
        <f t="shared" si="111"/>
        <v>0</v>
      </c>
      <c r="P229" s="8">
        <f t="shared" si="111"/>
        <v>0</v>
      </c>
      <c r="Q229" s="93">
        <f t="shared" si="111"/>
        <v>0</v>
      </c>
      <c r="R229" s="8">
        <f t="shared" si="111"/>
        <v>0</v>
      </c>
      <c r="S229" s="93">
        <f t="shared" si="111"/>
        <v>0</v>
      </c>
    </row>
    <row r="230" spans="1:19" ht="12.75">
      <c r="A230" s="40"/>
      <c r="B230" s="40"/>
      <c r="C230" s="40"/>
      <c r="D230" s="40"/>
      <c r="E230" s="40"/>
      <c r="F230" s="37"/>
      <c r="G230" s="37"/>
      <c r="H230" s="39"/>
      <c r="I230" s="91"/>
      <c r="J230" s="37"/>
      <c r="K230" s="90"/>
      <c r="L230" s="37"/>
      <c r="M230" s="90"/>
      <c r="N230" s="37"/>
      <c r="O230" s="90"/>
      <c r="P230" s="37"/>
      <c r="Q230" s="90"/>
      <c r="R230" s="37"/>
      <c r="S230" s="90"/>
    </row>
    <row r="231" spans="1:19" ht="12.75">
      <c r="A231" s="50" t="s">
        <v>63</v>
      </c>
      <c r="B231" s="173"/>
      <c r="C231" s="173"/>
      <c r="D231" s="173"/>
      <c r="E231" s="173"/>
      <c r="F231" s="176" t="s">
        <v>88</v>
      </c>
      <c r="G231" s="177"/>
      <c r="H231" s="88"/>
      <c r="I231" s="106"/>
      <c r="J231" s="88"/>
      <c r="K231" s="106"/>
      <c r="L231" s="88"/>
      <c r="M231" s="106"/>
      <c r="N231" s="88"/>
      <c r="O231" s="106"/>
      <c r="P231" s="88"/>
      <c r="Q231" s="106"/>
      <c r="S231" s="90"/>
    </row>
    <row r="232" spans="1:19" ht="12.75">
      <c r="A232" s="50" t="s">
        <v>64</v>
      </c>
      <c r="B232" s="173"/>
      <c r="C232" s="173"/>
      <c r="D232" s="173"/>
      <c r="E232" s="173"/>
      <c r="F232" s="179" t="s">
        <v>29</v>
      </c>
      <c r="G232" s="180"/>
      <c r="H232" s="23">
        <f>(G233*1.03)</f>
        <v>0</v>
      </c>
      <c r="I232" s="97">
        <f>H232</f>
        <v>0</v>
      </c>
      <c r="J232" s="23">
        <f>(H232*1.03)</f>
        <v>0</v>
      </c>
      <c r="K232" s="97">
        <f>J232</f>
        <v>0</v>
      </c>
      <c r="L232" s="23">
        <f>(J232*1.03)</f>
        <v>0</v>
      </c>
      <c r="M232" s="97">
        <f>L232</f>
        <v>0</v>
      </c>
      <c r="N232" s="23">
        <f>(L232*1.03)</f>
        <v>0</v>
      </c>
      <c r="O232" s="97">
        <f>N232</f>
        <v>0</v>
      </c>
      <c r="P232" s="23">
        <f>(N232*1.03)</f>
        <v>0</v>
      </c>
      <c r="Q232" s="97">
        <f>P232</f>
        <v>0</v>
      </c>
      <c r="S232" s="90"/>
    </row>
    <row r="233" spans="1:19" ht="12.75">
      <c r="A233" s="51" t="s">
        <v>65</v>
      </c>
      <c r="B233" s="181"/>
      <c r="C233" s="181"/>
      <c r="D233" s="181"/>
      <c r="E233" s="181"/>
      <c r="F233" s="64" t="s">
        <v>30</v>
      </c>
      <c r="G233" s="24"/>
      <c r="H233" s="2">
        <f aca="true" t="shared" si="112" ref="H233:Q233">(H232*H231)</f>
        <v>0</v>
      </c>
      <c r="I233" s="91">
        <f t="shared" si="112"/>
        <v>0</v>
      </c>
      <c r="J233" s="2">
        <f t="shared" si="112"/>
        <v>0</v>
      </c>
      <c r="K233" s="91">
        <f t="shared" si="112"/>
        <v>0</v>
      </c>
      <c r="L233" s="2">
        <f t="shared" si="112"/>
        <v>0</v>
      </c>
      <c r="M233" s="91">
        <f t="shared" si="112"/>
        <v>0</v>
      </c>
      <c r="N233" s="2">
        <f t="shared" si="112"/>
        <v>0</v>
      </c>
      <c r="O233" s="91">
        <f t="shared" si="112"/>
        <v>0</v>
      </c>
      <c r="P233" s="2">
        <f t="shared" si="112"/>
        <v>0</v>
      </c>
      <c r="Q233" s="91">
        <f t="shared" si="112"/>
        <v>0</v>
      </c>
      <c r="R233" s="2">
        <f>SUM(H233+J233+L233+N233+P233)</f>
        <v>0</v>
      </c>
      <c r="S233" s="91">
        <f>SUM(I233+K233+M233+O233+Q233)</f>
        <v>0</v>
      </c>
    </row>
    <row r="234" spans="1:19" ht="12.75">
      <c r="A234" s="50" t="s">
        <v>66</v>
      </c>
      <c r="B234" s="173"/>
      <c r="C234" s="173"/>
      <c r="D234" s="173"/>
      <c r="E234" s="173"/>
      <c r="F234" s="1" t="s">
        <v>8</v>
      </c>
      <c r="G234" s="21"/>
      <c r="H234" s="2">
        <f>IF($G234&gt;=300,($G234+100)*H231,0)</f>
        <v>0</v>
      </c>
      <c r="I234" s="91">
        <f>IF($G234&gt;=300,($G234+100)*I231,0)</f>
        <v>0</v>
      </c>
      <c r="J234" s="2">
        <f>IF($G234&gt;=300,($G234+200)*J231,0)</f>
        <v>0</v>
      </c>
      <c r="K234" s="91">
        <f>IF($G234&gt;=300,($G234+200)*K231,0)</f>
        <v>0</v>
      </c>
      <c r="L234" s="2">
        <f>IF($G234&gt;=300,($G234+300)*L231,0)</f>
        <v>0</v>
      </c>
      <c r="M234" s="91">
        <f>IF($G234&gt;=300,($G234+300)*M231,0)</f>
        <v>0</v>
      </c>
      <c r="N234" s="2">
        <f>IF($G234&gt;=300,($G234+400)*N231,0)</f>
        <v>0</v>
      </c>
      <c r="O234" s="91">
        <f>IF($G234&gt;=300,($G234+400)*O231,0)</f>
        <v>0</v>
      </c>
      <c r="P234" s="2">
        <f>IF($G234&gt;=300,($G234+500)*P231,0)</f>
        <v>0</v>
      </c>
      <c r="Q234" s="91">
        <f>IF($G234&gt;=300,($G234+500)*Q231,0)</f>
        <v>0</v>
      </c>
      <c r="R234" s="2">
        <f>SUM(H234+J234+L234+N234+P234)</f>
        <v>0</v>
      </c>
      <c r="S234" s="91">
        <f>SUM(I234+K234+M234+O234+Q234)</f>
        <v>0</v>
      </c>
    </row>
    <row r="235" spans="1:19" ht="12.75">
      <c r="A235" s="50" t="s">
        <v>67</v>
      </c>
      <c r="B235" s="173"/>
      <c r="C235" s="173"/>
      <c r="D235" s="173"/>
      <c r="E235" s="173"/>
      <c r="F235" s="174" t="s">
        <v>89</v>
      </c>
      <c r="G235" s="175"/>
      <c r="H235" s="14">
        <f aca="true" t="shared" si="113" ref="H235:S235">SUM(H233:H234)</f>
        <v>0</v>
      </c>
      <c r="I235" s="92">
        <f t="shared" si="113"/>
        <v>0</v>
      </c>
      <c r="J235" s="14">
        <f t="shared" si="113"/>
        <v>0</v>
      </c>
      <c r="K235" s="92">
        <f t="shared" si="113"/>
        <v>0</v>
      </c>
      <c r="L235" s="14">
        <f t="shared" si="113"/>
        <v>0</v>
      </c>
      <c r="M235" s="92">
        <f t="shared" si="113"/>
        <v>0</v>
      </c>
      <c r="N235" s="14">
        <f t="shared" si="113"/>
        <v>0</v>
      </c>
      <c r="O235" s="92">
        <f t="shared" si="113"/>
        <v>0</v>
      </c>
      <c r="P235" s="14">
        <f t="shared" si="113"/>
        <v>0</v>
      </c>
      <c r="Q235" s="92">
        <f t="shared" si="113"/>
        <v>0</v>
      </c>
      <c r="R235" s="14">
        <f t="shared" si="113"/>
        <v>0</v>
      </c>
      <c r="S235" s="92">
        <f t="shared" si="113"/>
        <v>0</v>
      </c>
    </row>
    <row r="236" spans="1:19" ht="12.75">
      <c r="A236" s="52" t="s">
        <v>70</v>
      </c>
      <c r="B236" s="125"/>
      <c r="C236" s="121" t="s">
        <v>179</v>
      </c>
      <c r="D236" s="125"/>
      <c r="E236" s="121" t="s">
        <v>178</v>
      </c>
      <c r="F236" s="176" t="s">
        <v>91</v>
      </c>
      <c r="G236" s="177"/>
      <c r="H236" s="135"/>
      <c r="I236" s="106"/>
      <c r="J236" s="135"/>
      <c r="K236" s="106"/>
      <c r="L236" s="135"/>
      <c r="M236" s="106"/>
      <c r="N236" s="135"/>
      <c r="O236" s="106"/>
      <c r="P236" s="135"/>
      <c r="Q236" s="106"/>
      <c r="R236" s="136"/>
      <c r="S236" s="104"/>
    </row>
    <row r="237" spans="1:19" ht="12.75">
      <c r="A237" s="52" t="s">
        <v>69</v>
      </c>
      <c r="B237" s="125"/>
      <c r="C237" s="121" t="s">
        <v>180</v>
      </c>
      <c r="D237" s="125"/>
      <c r="E237" s="121" t="s">
        <v>178</v>
      </c>
      <c r="F237" s="174" t="s">
        <v>92</v>
      </c>
      <c r="G237" s="175"/>
      <c r="H237" s="2">
        <f aca="true" t="shared" si="114" ref="H237:Q237">(H232/3*H236)</f>
        <v>0</v>
      </c>
      <c r="I237" s="91">
        <f t="shared" si="114"/>
        <v>0</v>
      </c>
      <c r="J237" s="2">
        <f t="shared" si="114"/>
        <v>0</v>
      </c>
      <c r="K237" s="91">
        <f t="shared" si="114"/>
        <v>0</v>
      </c>
      <c r="L237" s="2">
        <f t="shared" si="114"/>
        <v>0</v>
      </c>
      <c r="M237" s="91">
        <f t="shared" si="114"/>
        <v>0</v>
      </c>
      <c r="N237" s="2">
        <f t="shared" si="114"/>
        <v>0</v>
      </c>
      <c r="O237" s="91">
        <f t="shared" si="114"/>
        <v>0</v>
      </c>
      <c r="P237" s="2">
        <f t="shared" si="114"/>
        <v>0</v>
      </c>
      <c r="Q237" s="91">
        <f t="shared" si="114"/>
        <v>0</v>
      </c>
      <c r="R237" s="2">
        <f aca="true" t="shared" si="115" ref="R237:S240">SUM(H237+J237+L237+N237+P237)</f>
        <v>0</v>
      </c>
      <c r="S237" s="91">
        <f t="shared" si="115"/>
        <v>0</v>
      </c>
    </row>
    <row r="238" spans="1:19" ht="12.75">
      <c r="A238" s="52"/>
      <c r="B238" s="52"/>
      <c r="C238" s="52"/>
      <c r="D238" s="52"/>
      <c r="E238" s="44"/>
      <c r="F238" s="17" t="s">
        <v>94</v>
      </c>
      <c r="G238" s="2"/>
      <c r="H238" s="14">
        <f aca="true" t="shared" si="116" ref="H238:Q238">SUM(H235+H237)</f>
        <v>0</v>
      </c>
      <c r="I238" s="92">
        <f t="shared" si="116"/>
        <v>0</v>
      </c>
      <c r="J238" s="14">
        <f t="shared" si="116"/>
        <v>0</v>
      </c>
      <c r="K238" s="92">
        <f t="shared" si="116"/>
        <v>0</v>
      </c>
      <c r="L238" s="14">
        <f t="shared" si="116"/>
        <v>0</v>
      </c>
      <c r="M238" s="92">
        <f t="shared" si="116"/>
        <v>0</v>
      </c>
      <c r="N238" s="14">
        <f t="shared" si="116"/>
        <v>0</v>
      </c>
      <c r="O238" s="92">
        <f t="shared" si="116"/>
        <v>0</v>
      </c>
      <c r="P238" s="14">
        <f t="shared" si="116"/>
        <v>0</v>
      </c>
      <c r="Q238" s="92">
        <f t="shared" si="116"/>
        <v>0</v>
      </c>
      <c r="R238" s="2">
        <f t="shared" si="115"/>
        <v>0</v>
      </c>
      <c r="S238" s="91">
        <f t="shared" si="115"/>
        <v>0</v>
      </c>
    </row>
    <row r="239" spans="1:19" ht="12.75">
      <c r="A239" s="50"/>
      <c r="B239" s="50"/>
      <c r="C239" s="50"/>
      <c r="D239" s="50"/>
      <c r="E239" s="10"/>
      <c r="F239" s="1" t="s">
        <v>1</v>
      </c>
      <c r="G239" s="6">
        <v>0.23</v>
      </c>
      <c r="H239" s="2">
        <f aca="true" t="shared" si="117" ref="H239:Q239">(H238*$G239)</f>
        <v>0</v>
      </c>
      <c r="I239" s="91">
        <f t="shared" si="117"/>
        <v>0</v>
      </c>
      <c r="J239" s="2">
        <f t="shared" si="117"/>
        <v>0</v>
      </c>
      <c r="K239" s="91">
        <f t="shared" si="117"/>
        <v>0</v>
      </c>
      <c r="L239" s="2">
        <f t="shared" si="117"/>
        <v>0</v>
      </c>
      <c r="M239" s="91">
        <f t="shared" si="117"/>
        <v>0</v>
      </c>
      <c r="N239" s="2">
        <f t="shared" si="117"/>
        <v>0</v>
      </c>
      <c r="O239" s="91">
        <f t="shared" si="117"/>
        <v>0</v>
      </c>
      <c r="P239" s="2">
        <f t="shared" si="117"/>
        <v>0</v>
      </c>
      <c r="Q239" s="91">
        <f t="shared" si="117"/>
        <v>0</v>
      </c>
      <c r="R239" s="2">
        <f t="shared" si="115"/>
        <v>0</v>
      </c>
      <c r="S239" s="91">
        <f t="shared" si="115"/>
        <v>0</v>
      </c>
    </row>
    <row r="240" spans="1:19" ht="12.75">
      <c r="A240" s="52"/>
      <c r="B240" s="52"/>
      <c r="C240" s="52"/>
      <c r="D240" s="52"/>
      <c r="E240" s="44"/>
      <c r="F240" s="1" t="s">
        <v>90</v>
      </c>
      <c r="G240" s="2">
        <v>17412</v>
      </c>
      <c r="H240" s="2">
        <f>($G240*1.1*H231)</f>
        <v>0</v>
      </c>
      <c r="I240" s="91">
        <f>($G240*1.1*I231)</f>
        <v>0</v>
      </c>
      <c r="J240" s="2">
        <f>($G240*1.1*1.1*J231)</f>
        <v>0</v>
      </c>
      <c r="K240" s="91">
        <f>($G240*1.1*1.1*K231)</f>
        <v>0</v>
      </c>
      <c r="L240" s="2">
        <f>($G240*1.1*1.1*1.1*L231)</f>
        <v>0</v>
      </c>
      <c r="M240" s="91">
        <f>($G240*1.1*1.1*1.1*M231)</f>
        <v>0</v>
      </c>
      <c r="N240" s="2">
        <f>($G240*1.1*1.1*1.1*1.1*N231)</f>
        <v>0</v>
      </c>
      <c r="O240" s="91">
        <f>($G240*1.1*1.1*1.1*1.1*O231)</f>
        <v>0</v>
      </c>
      <c r="P240" s="2">
        <f>($G240*1.1*1.1*1.1*1.1*1.1*P231)</f>
        <v>0</v>
      </c>
      <c r="Q240" s="91">
        <f>($G240*1.1*1.1*1.1*1.1*1.1*Q231)</f>
        <v>0</v>
      </c>
      <c r="R240" s="2">
        <f t="shared" si="115"/>
        <v>0</v>
      </c>
      <c r="S240" s="91">
        <f t="shared" si="115"/>
        <v>0</v>
      </c>
    </row>
    <row r="241" spans="1:19" ht="12.75">
      <c r="A241" s="52"/>
      <c r="B241" s="52"/>
      <c r="C241" s="52"/>
      <c r="D241" s="52"/>
      <c r="E241" s="44"/>
      <c r="F241" s="63" t="s">
        <v>93</v>
      </c>
      <c r="G241" s="13"/>
      <c r="H241" s="14">
        <f aca="true" t="shared" si="118" ref="H241:S241">SUM(H239:H240)</f>
        <v>0</v>
      </c>
      <c r="I241" s="92">
        <f t="shared" si="118"/>
        <v>0</v>
      </c>
      <c r="J241" s="14">
        <f t="shared" si="118"/>
        <v>0</v>
      </c>
      <c r="K241" s="92">
        <f t="shared" si="118"/>
        <v>0</v>
      </c>
      <c r="L241" s="14">
        <f t="shared" si="118"/>
        <v>0</v>
      </c>
      <c r="M241" s="92">
        <f t="shared" si="118"/>
        <v>0</v>
      </c>
      <c r="N241" s="14">
        <f t="shared" si="118"/>
        <v>0</v>
      </c>
      <c r="O241" s="92">
        <f t="shared" si="118"/>
        <v>0</v>
      </c>
      <c r="P241" s="14">
        <f t="shared" si="118"/>
        <v>0</v>
      </c>
      <c r="Q241" s="92">
        <f t="shared" si="118"/>
        <v>0</v>
      </c>
      <c r="R241" s="14">
        <f t="shared" si="118"/>
        <v>0</v>
      </c>
      <c r="S241" s="92">
        <f t="shared" si="118"/>
        <v>0</v>
      </c>
    </row>
    <row r="242" spans="1:19" ht="12.75">
      <c r="A242" s="178" t="s">
        <v>95</v>
      </c>
      <c r="B242" s="178"/>
      <c r="C242" s="178"/>
      <c r="D242" s="178"/>
      <c r="E242" s="178"/>
      <c r="F242" s="156"/>
      <c r="H242" s="8">
        <f aca="true" t="shared" si="119" ref="H242:S242">(H238+H241)</f>
        <v>0</v>
      </c>
      <c r="I242" s="93">
        <f t="shared" si="119"/>
        <v>0</v>
      </c>
      <c r="J242" s="8">
        <f t="shared" si="119"/>
        <v>0</v>
      </c>
      <c r="K242" s="93">
        <f t="shared" si="119"/>
        <v>0</v>
      </c>
      <c r="L242" s="8">
        <f t="shared" si="119"/>
        <v>0</v>
      </c>
      <c r="M242" s="93">
        <f t="shared" si="119"/>
        <v>0</v>
      </c>
      <c r="N242" s="8">
        <f t="shared" si="119"/>
        <v>0</v>
      </c>
      <c r="O242" s="93">
        <f t="shared" si="119"/>
        <v>0</v>
      </c>
      <c r="P242" s="8">
        <f t="shared" si="119"/>
        <v>0</v>
      </c>
      <c r="Q242" s="93">
        <f t="shared" si="119"/>
        <v>0</v>
      </c>
      <c r="R242" s="8">
        <f t="shared" si="119"/>
        <v>0</v>
      </c>
      <c r="S242" s="93">
        <f t="shared" si="119"/>
        <v>0</v>
      </c>
    </row>
    <row r="243" spans="1:19" ht="12.75">
      <c r="A243" s="40"/>
      <c r="B243" s="40"/>
      <c r="C243" s="40"/>
      <c r="D243" s="40"/>
      <c r="E243" s="40"/>
      <c r="F243" s="37"/>
      <c r="G243" s="37"/>
      <c r="H243" s="39"/>
      <c r="I243" s="91"/>
      <c r="J243" s="37"/>
      <c r="K243" s="90"/>
      <c r="L243" s="37"/>
      <c r="M243" s="90"/>
      <c r="N243" s="37"/>
      <c r="O243" s="90"/>
      <c r="P243" s="37"/>
      <c r="Q243" s="90"/>
      <c r="R243" s="37"/>
      <c r="S243" s="90"/>
    </row>
    <row r="244" spans="1:19" ht="12.75">
      <c r="A244" s="50" t="s">
        <v>63</v>
      </c>
      <c r="B244" s="173"/>
      <c r="C244" s="173"/>
      <c r="D244" s="173"/>
      <c r="E244" s="173"/>
      <c r="F244" s="176" t="s">
        <v>88</v>
      </c>
      <c r="G244" s="177"/>
      <c r="H244" s="88"/>
      <c r="I244" s="106"/>
      <c r="J244" s="88"/>
      <c r="K244" s="106"/>
      <c r="L244" s="88"/>
      <c r="M244" s="106"/>
      <c r="N244" s="88"/>
      <c r="O244" s="106"/>
      <c r="P244" s="88"/>
      <c r="Q244" s="106"/>
      <c r="S244" s="90"/>
    </row>
    <row r="245" spans="1:19" ht="12.75">
      <c r="A245" s="50" t="s">
        <v>64</v>
      </c>
      <c r="B245" s="173"/>
      <c r="C245" s="173"/>
      <c r="D245" s="173"/>
      <c r="E245" s="173"/>
      <c r="F245" s="179" t="s">
        <v>29</v>
      </c>
      <c r="G245" s="180"/>
      <c r="H245" s="23">
        <f>(G246*1.03)</f>
        <v>0</v>
      </c>
      <c r="I245" s="97">
        <f>H245</f>
        <v>0</v>
      </c>
      <c r="J245" s="23">
        <f>(H245*1.03)</f>
        <v>0</v>
      </c>
      <c r="K245" s="97">
        <f>J245</f>
        <v>0</v>
      </c>
      <c r="L245" s="23">
        <f>(J245*1.03)</f>
        <v>0</v>
      </c>
      <c r="M245" s="97">
        <f>L245</f>
        <v>0</v>
      </c>
      <c r="N245" s="23">
        <f>(L245*1.03)</f>
        <v>0</v>
      </c>
      <c r="O245" s="97">
        <f>N245</f>
        <v>0</v>
      </c>
      <c r="P245" s="23">
        <f>(N245*1.03)</f>
        <v>0</v>
      </c>
      <c r="Q245" s="97">
        <f>P245</f>
        <v>0</v>
      </c>
      <c r="S245" s="90"/>
    </row>
    <row r="246" spans="1:19" ht="12.75">
      <c r="A246" s="51" t="s">
        <v>65</v>
      </c>
      <c r="B246" s="181"/>
      <c r="C246" s="181"/>
      <c r="D246" s="181"/>
      <c r="E246" s="181"/>
      <c r="F246" s="64" t="s">
        <v>30</v>
      </c>
      <c r="G246" s="24"/>
      <c r="H246" s="2">
        <f aca="true" t="shared" si="120" ref="H246:Q246">(H245*H244)</f>
        <v>0</v>
      </c>
      <c r="I246" s="91">
        <f t="shared" si="120"/>
        <v>0</v>
      </c>
      <c r="J246" s="2">
        <f t="shared" si="120"/>
        <v>0</v>
      </c>
      <c r="K246" s="91">
        <f t="shared" si="120"/>
        <v>0</v>
      </c>
      <c r="L246" s="2">
        <f t="shared" si="120"/>
        <v>0</v>
      </c>
      <c r="M246" s="91">
        <f t="shared" si="120"/>
        <v>0</v>
      </c>
      <c r="N246" s="2">
        <f t="shared" si="120"/>
        <v>0</v>
      </c>
      <c r="O246" s="91">
        <f t="shared" si="120"/>
        <v>0</v>
      </c>
      <c r="P246" s="2">
        <f t="shared" si="120"/>
        <v>0</v>
      </c>
      <c r="Q246" s="91">
        <f t="shared" si="120"/>
        <v>0</v>
      </c>
      <c r="R246" s="2">
        <f>SUM(H246+J246+L246+N246+P246)</f>
        <v>0</v>
      </c>
      <c r="S246" s="91">
        <f>SUM(I246+K246+M246+O246+Q246)</f>
        <v>0</v>
      </c>
    </row>
    <row r="247" spans="1:19" ht="12.75">
      <c r="A247" s="50" t="s">
        <v>66</v>
      </c>
      <c r="B247" s="173"/>
      <c r="C247" s="173"/>
      <c r="D247" s="173"/>
      <c r="E247" s="173"/>
      <c r="F247" s="1" t="s">
        <v>8</v>
      </c>
      <c r="G247" s="21"/>
      <c r="H247" s="2">
        <f>IF($G247&gt;=300,($G247+100)*H244,0)</f>
        <v>0</v>
      </c>
      <c r="I247" s="91">
        <f>IF($G247&gt;=300,($G247+100)*I244,0)</f>
        <v>0</v>
      </c>
      <c r="J247" s="2">
        <f>IF($G247&gt;=300,($G247+200)*J244,0)</f>
        <v>0</v>
      </c>
      <c r="K247" s="91">
        <f>IF($G247&gt;=300,($G247+200)*K244,0)</f>
        <v>0</v>
      </c>
      <c r="L247" s="2">
        <f>IF($G247&gt;=300,($G247+300)*L244,0)</f>
        <v>0</v>
      </c>
      <c r="M247" s="91">
        <f>IF($G247&gt;=300,($G247+300)*M244,0)</f>
        <v>0</v>
      </c>
      <c r="N247" s="2">
        <f>IF($G247&gt;=300,($G247+400)*N244,0)</f>
        <v>0</v>
      </c>
      <c r="O247" s="91">
        <f>IF($G247&gt;=300,($G247+400)*O244,0)</f>
        <v>0</v>
      </c>
      <c r="P247" s="2">
        <f>IF($G247&gt;=300,($G247+500)*P244,0)</f>
        <v>0</v>
      </c>
      <c r="Q247" s="91">
        <f>IF($G247&gt;=300,($G247+500)*Q244,0)</f>
        <v>0</v>
      </c>
      <c r="R247" s="2">
        <f>SUM(H247+J247+L247+N247+P247)</f>
        <v>0</v>
      </c>
      <c r="S247" s="91">
        <f>SUM(I247+K247+M247+O247+Q247)</f>
        <v>0</v>
      </c>
    </row>
    <row r="248" spans="1:19" ht="12.75">
      <c r="A248" s="50" t="s">
        <v>67</v>
      </c>
      <c r="B248" s="173"/>
      <c r="C248" s="173"/>
      <c r="D248" s="173"/>
      <c r="E248" s="173"/>
      <c r="F248" s="174" t="s">
        <v>89</v>
      </c>
      <c r="G248" s="175"/>
      <c r="H248" s="14">
        <f aca="true" t="shared" si="121" ref="H248:S248">SUM(H246:H247)</f>
        <v>0</v>
      </c>
      <c r="I248" s="92">
        <f t="shared" si="121"/>
        <v>0</v>
      </c>
      <c r="J248" s="14">
        <f t="shared" si="121"/>
        <v>0</v>
      </c>
      <c r="K248" s="92">
        <f t="shared" si="121"/>
        <v>0</v>
      </c>
      <c r="L248" s="14">
        <f t="shared" si="121"/>
        <v>0</v>
      </c>
      <c r="M248" s="92">
        <f t="shared" si="121"/>
        <v>0</v>
      </c>
      <c r="N248" s="14">
        <f t="shared" si="121"/>
        <v>0</v>
      </c>
      <c r="O248" s="92">
        <f t="shared" si="121"/>
        <v>0</v>
      </c>
      <c r="P248" s="14">
        <f t="shared" si="121"/>
        <v>0</v>
      </c>
      <c r="Q248" s="92">
        <f t="shared" si="121"/>
        <v>0</v>
      </c>
      <c r="R248" s="14">
        <f t="shared" si="121"/>
        <v>0</v>
      </c>
      <c r="S248" s="92">
        <f t="shared" si="121"/>
        <v>0</v>
      </c>
    </row>
    <row r="249" spans="1:19" ht="12.75">
      <c r="A249" s="52" t="s">
        <v>70</v>
      </c>
      <c r="B249" s="125"/>
      <c r="C249" s="121" t="s">
        <v>179</v>
      </c>
      <c r="D249" s="125"/>
      <c r="E249" s="121" t="s">
        <v>178</v>
      </c>
      <c r="F249" s="176" t="s">
        <v>91</v>
      </c>
      <c r="G249" s="177"/>
      <c r="H249" s="135"/>
      <c r="I249" s="106"/>
      <c r="J249" s="135"/>
      <c r="K249" s="106"/>
      <c r="L249" s="135"/>
      <c r="M249" s="106"/>
      <c r="N249" s="135"/>
      <c r="O249" s="106"/>
      <c r="P249" s="135"/>
      <c r="Q249" s="106"/>
      <c r="R249" s="136"/>
      <c r="S249" s="104"/>
    </row>
    <row r="250" spans="1:19" ht="12.75">
      <c r="A250" s="52" t="s">
        <v>69</v>
      </c>
      <c r="B250" s="125"/>
      <c r="C250" s="121" t="s">
        <v>180</v>
      </c>
      <c r="D250" s="125"/>
      <c r="E250" s="121" t="s">
        <v>178</v>
      </c>
      <c r="F250" s="174" t="s">
        <v>92</v>
      </c>
      <c r="G250" s="175"/>
      <c r="H250" s="2">
        <f aca="true" t="shared" si="122" ref="H250:Q250">(H245/3*H249)</f>
        <v>0</v>
      </c>
      <c r="I250" s="91">
        <f t="shared" si="122"/>
        <v>0</v>
      </c>
      <c r="J250" s="2">
        <f t="shared" si="122"/>
        <v>0</v>
      </c>
      <c r="K250" s="91">
        <f t="shared" si="122"/>
        <v>0</v>
      </c>
      <c r="L250" s="2">
        <f t="shared" si="122"/>
        <v>0</v>
      </c>
      <c r="M250" s="91">
        <f t="shared" si="122"/>
        <v>0</v>
      </c>
      <c r="N250" s="2">
        <f t="shared" si="122"/>
        <v>0</v>
      </c>
      <c r="O250" s="91">
        <f t="shared" si="122"/>
        <v>0</v>
      </c>
      <c r="P250" s="2">
        <f t="shared" si="122"/>
        <v>0</v>
      </c>
      <c r="Q250" s="91">
        <f t="shared" si="122"/>
        <v>0</v>
      </c>
      <c r="R250" s="2">
        <f aca="true" t="shared" si="123" ref="R250:S253">SUM(H250+J250+L250+N250+P250)</f>
        <v>0</v>
      </c>
      <c r="S250" s="91">
        <f t="shared" si="123"/>
        <v>0</v>
      </c>
    </row>
    <row r="251" spans="1:19" ht="12.75">
      <c r="A251" s="52"/>
      <c r="B251" s="52"/>
      <c r="C251" s="52"/>
      <c r="D251" s="52"/>
      <c r="E251" s="44"/>
      <c r="F251" s="17" t="s">
        <v>94</v>
      </c>
      <c r="G251" s="2"/>
      <c r="H251" s="14">
        <f aca="true" t="shared" si="124" ref="H251:Q251">SUM(H248+H250)</f>
        <v>0</v>
      </c>
      <c r="I251" s="92">
        <f t="shared" si="124"/>
        <v>0</v>
      </c>
      <c r="J251" s="14">
        <f t="shared" si="124"/>
        <v>0</v>
      </c>
      <c r="K251" s="92">
        <f t="shared" si="124"/>
        <v>0</v>
      </c>
      <c r="L251" s="14">
        <f t="shared" si="124"/>
        <v>0</v>
      </c>
      <c r="M251" s="92">
        <f t="shared" si="124"/>
        <v>0</v>
      </c>
      <c r="N251" s="14">
        <f t="shared" si="124"/>
        <v>0</v>
      </c>
      <c r="O251" s="92">
        <f t="shared" si="124"/>
        <v>0</v>
      </c>
      <c r="P251" s="14">
        <f t="shared" si="124"/>
        <v>0</v>
      </c>
      <c r="Q251" s="92">
        <f t="shared" si="124"/>
        <v>0</v>
      </c>
      <c r="R251" s="2">
        <f t="shared" si="123"/>
        <v>0</v>
      </c>
      <c r="S251" s="91">
        <f t="shared" si="123"/>
        <v>0</v>
      </c>
    </row>
    <row r="252" spans="1:19" ht="12.75">
      <c r="A252" s="50"/>
      <c r="B252" s="50"/>
      <c r="C252" s="50"/>
      <c r="D252" s="50"/>
      <c r="E252" s="10"/>
      <c r="F252" s="1" t="s">
        <v>1</v>
      </c>
      <c r="G252" s="6">
        <v>0.23</v>
      </c>
      <c r="H252" s="2">
        <f aca="true" t="shared" si="125" ref="H252:Q252">(H251*$G252)</f>
        <v>0</v>
      </c>
      <c r="I252" s="91">
        <f t="shared" si="125"/>
        <v>0</v>
      </c>
      <c r="J252" s="2">
        <f t="shared" si="125"/>
        <v>0</v>
      </c>
      <c r="K252" s="91">
        <f t="shared" si="125"/>
        <v>0</v>
      </c>
      <c r="L252" s="2">
        <f t="shared" si="125"/>
        <v>0</v>
      </c>
      <c r="M252" s="91">
        <f t="shared" si="125"/>
        <v>0</v>
      </c>
      <c r="N252" s="2">
        <f t="shared" si="125"/>
        <v>0</v>
      </c>
      <c r="O252" s="91">
        <f t="shared" si="125"/>
        <v>0</v>
      </c>
      <c r="P252" s="2">
        <f t="shared" si="125"/>
        <v>0</v>
      </c>
      <c r="Q252" s="91">
        <f t="shared" si="125"/>
        <v>0</v>
      </c>
      <c r="R252" s="2">
        <f t="shared" si="123"/>
        <v>0</v>
      </c>
      <c r="S252" s="91">
        <f t="shared" si="123"/>
        <v>0</v>
      </c>
    </row>
    <row r="253" spans="1:19" ht="12.75">
      <c r="A253" s="52"/>
      <c r="B253" s="52"/>
      <c r="C253" s="52"/>
      <c r="D253" s="52"/>
      <c r="E253" s="44"/>
      <c r="F253" s="1" t="s">
        <v>90</v>
      </c>
      <c r="G253" s="2">
        <v>17412</v>
      </c>
      <c r="H253" s="2">
        <f>($G253*1.1*H244)</f>
        <v>0</v>
      </c>
      <c r="I253" s="91">
        <f>($G253*1.1*I244)</f>
        <v>0</v>
      </c>
      <c r="J253" s="2">
        <f>($G253*1.1*1.1*J244)</f>
        <v>0</v>
      </c>
      <c r="K253" s="91">
        <f>($G253*1.1*1.1*K244)</f>
        <v>0</v>
      </c>
      <c r="L253" s="2">
        <f>($G253*1.1*1.1*1.1*L244)</f>
        <v>0</v>
      </c>
      <c r="M253" s="91">
        <f>($G253*1.1*1.1*1.1*M244)</f>
        <v>0</v>
      </c>
      <c r="N253" s="2">
        <f>($G253*1.1*1.1*1.1*1.1*N244)</f>
        <v>0</v>
      </c>
      <c r="O253" s="91">
        <f>($G253*1.1*1.1*1.1*1.1*O244)</f>
        <v>0</v>
      </c>
      <c r="P253" s="2">
        <f>($G253*1.1*1.1*1.1*1.1*1.1*P244)</f>
        <v>0</v>
      </c>
      <c r="Q253" s="91">
        <f>($G253*1.1*1.1*1.1*1.1*1.1*Q244)</f>
        <v>0</v>
      </c>
      <c r="R253" s="2">
        <f t="shared" si="123"/>
        <v>0</v>
      </c>
      <c r="S253" s="91">
        <f t="shared" si="123"/>
        <v>0</v>
      </c>
    </row>
    <row r="254" spans="1:19" ht="12.75">
      <c r="A254" s="52"/>
      <c r="B254" s="52"/>
      <c r="C254" s="52"/>
      <c r="D254" s="52"/>
      <c r="E254" s="44"/>
      <c r="F254" s="63" t="s">
        <v>93</v>
      </c>
      <c r="G254" s="13"/>
      <c r="H254" s="14">
        <f aca="true" t="shared" si="126" ref="H254:S254">SUM(H252:H253)</f>
        <v>0</v>
      </c>
      <c r="I254" s="92">
        <f t="shared" si="126"/>
        <v>0</v>
      </c>
      <c r="J254" s="14">
        <f t="shared" si="126"/>
        <v>0</v>
      </c>
      <c r="K254" s="92">
        <f t="shared" si="126"/>
        <v>0</v>
      </c>
      <c r="L254" s="14">
        <f t="shared" si="126"/>
        <v>0</v>
      </c>
      <c r="M254" s="92">
        <f t="shared" si="126"/>
        <v>0</v>
      </c>
      <c r="N254" s="14">
        <f t="shared" si="126"/>
        <v>0</v>
      </c>
      <c r="O254" s="92">
        <f t="shared" si="126"/>
        <v>0</v>
      </c>
      <c r="P254" s="14">
        <f t="shared" si="126"/>
        <v>0</v>
      </c>
      <c r="Q254" s="92">
        <f t="shared" si="126"/>
        <v>0</v>
      </c>
      <c r="R254" s="14">
        <f t="shared" si="126"/>
        <v>0</v>
      </c>
      <c r="S254" s="92">
        <f t="shared" si="126"/>
        <v>0</v>
      </c>
    </row>
    <row r="255" spans="1:19" ht="12.75">
      <c r="A255" s="178" t="s">
        <v>95</v>
      </c>
      <c r="B255" s="178"/>
      <c r="C255" s="178"/>
      <c r="D255" s="178"/>
      <c r="E255" s="178"/>
      <c r="F255" s="156"/>
      <c r="H255" s="8">
        <f aca="true" t="shared" si="127" ref="H255:S255">(H251+H254)</f>
        <v>0</v>
      </c>
      <c r="I255" s="93">
        <f t="shared" si="127"/>
        <v>0</v>
      </c>
      <c r="J255" s="8">
        <f t="shared" si="127"/>
        <v>0</v>
      </c>
      <c r="K255" s="93">
        <f t="shared" si="127"/>
        <v>0</v>
      </c>
      <c r="L255" s="8">
        <f t="shared" si="127"/>
        <v>0</v>
      </c>
      <c r="M255" s="93">
        <f t="shared" si="127"/>
        <v>0</v>
      </c>
      <c r="N255" s="8">
        <f t="shared" si="127"/>
        <v>0</v>
      </c>
      <c r="O255" s="93">
        <f t="shared" si="127"/>
        <v>0</v>
      </c>
      <c r="P255" s="8">
        <f t="shared" si="127"/>
        <v>0</v>
      </c>
      <c r="Q255" s="93">
        <f t="shared" si="127"/>
        <v>0</v>
      </c>
      <c r="R255" s="8">
        <f t="shared" si="127"/>
        <v>0</v>
      </c>
      <c r="S255" s="93">
        <f t="shared" si="127"/>
        <v>0</v>
      </c>
    </row>
    <row r="256" spans="1:19" ht="12.75">
      <c r="A256" s="40"/>
      <c r="B256" s="40"/>
      <c r="C256" s="40"/>
      <c r="D256" s="40"/>
      <c r="E256" s="40"/>
      <c r="F256" s="37"/>
      <c r="G256" s="37"/>
      <c r="H256" s="39"/>
      <c r="I256" s="91"/>
      <c r="J256" s="37"/>
      <c r="K256" s="90"/>
      <c r="L256" s="37"/>
      <c r="M256" s="90"/>
      <c r="N256" s="37"/>
      <c r="O256" s="90"/>
      <c r="P256" s="37"/>
      <c r="Q256" s="90"/>
      <c r="R256" s="37"/>
      <c r="S256" s="90"/>
    </row>
    <row r="257" spans="1:19" ht="12.75">
      <c r="A257" s="50" t="s">
        <v>63</v>
      </c>
      <c r="B257" s="173"/>
      <c r="C257" s="173"/>
      <c r="D257" s="173"/>
      <c r="E257" s="173"/>
      <c r="F257" s="176" t="s">
        <v>88</v>
      </c>
      <c r="G257" s="177"/>
      <c r="H257" s="88"/>
      <c r="I257" s="106"/>
      <c r="J257" s="88"/>
      <c r="K257" s="106"/>
      <c r="L257" s="88"/>
      <c r="M257" s="106"/>
      <c r="N257" s="88"/>
      <c r="O257" s="106"/>
      <c r="P257" s="88"/>
      <c r="Q257" s="106"/>
      <c r="S257" s="90"/>
    </row>
    <row r="258" spans="1:19" ht="12.75">
      <c r="A258" s="50" t="s">
        <v>64</v>
      </c>
      <c r="B258" s="173"/>
      <c r="C258" s="173"/>
      <c r="D258" s="173"/>
      <c r="E258" s="173"/>
      <c r="F258" s="179" t="s">
        <v>29</v>
      </c>
      <c r="G258" s="180"/>
      <c r="H258" s="23">
        <f>(G259*1.03)</f>
        <v>0</v>
      </c>
      <c r="I258" s="97">
        <f>H258</f>
        <v>0</v>
      </c>
      <c r="J258" s="23">
        <f>(H258*1.03)</f>
        <v>0</v>
      </c>
      <c r="K258" s="97">
        <f>J258</f>
        <v>0</v>
      </c>
      <c r="L258" s="23">
        <f>(J258*1.03)</f>
        <v>0</v>
      </c>
      <c r="M258" s="97">
        <f>L258</f>
        <v>0</v>
      </c>
      <c r="N258" s="23">
        <f>(L258*1.03)</f>
        <v>0</v>
      </c>
      <c r="O258" s="97">
        <f>N258</f>
        <v>0</v>
      </c>
      <c r="P258" s="23">
        <f>(N258*1.03)</f>
        <v>0</v>
      </c>
      <c r="Q258" s="97">
        <f>P258</f>
        <v>0</v>
      </c>
      <c r="S258" s="90"/>
    </row>
    <row r="259" spans="1:19" ht="12.75">
      <c r="A259" s="51" t="s">
        <v>65</v>
      </c>
      <c r="B259" s="181"/>
      <c r="C259" s="181"/>
      <c r="D259" s="181"/>
      <c r="E259" s="181"/>
      <c r="F259" s="64" t="s">
        <v>30</v>
      </c>
      <c r="G259" s="24"/>
      <c r="H259" s="2">
        <f aca="true" t="shared" si="128" ref="H259:Q259">(H258*H257)</f>
        <v>0</v>
      </c>
      <c r="I259" s="91">
        <f t="shared" si="128"/>
        <v>0</v>
      </c>
      <c r="J259" s="2">
        <f t="shared" si="128"/>
        <v>0</v>
      </c>
      <c r="K259" s="91">
        <f t="shared" si="128"/>
        <v>0</v>
      </c>
      <c r="L259" s="2">
        <f t="shared" si="128"/>
        <v>0</v>
      </c>
      <c r="M259" s="91">
        <f t="shared" si="128"/>
        <v>0</v>
      </c>
      <c r="N259" s="2">
        <f t="shared" si="128"/>
        <v>0</v>
      </c>
      <c r="O259" s="91">
        <f t="shared" si="128"/>
        <v>0</v>
      </c>
      <c r="P259" s="2">
        <f t="shared" si="128"/>
        <v>0</v>
      </c>
      <c r="Q259" s="91">
        <f t="shared" si="128"/>
        <v>0</v>
      </c>
      <c r="R259" s="2">
        <f>SUM(H259+J259+L259+N259+P259)</f>
        <v>0</v>
      </c>
      <c r="S259" s="91">
        <f>SUM(I259+K259+M259+O259+Q259)</f>
        <v>0</v>
      </c>
    </row>
    <row r="260" spans="1:19" ht="12.75">
      <c r="A260" s="50" t="s">
        <v>66</v>
      </c>
      <c r="B260" s="173"/>
      <c r="C260" s="173"/>
      <c r="D260" s="173"/>
      <c r="E260" s="173"/>
      <c r="F260" s="1" t="s">
        <v>8</v>
      </c>
      <c r="G260" s="21"/>
      <c r="H260" s="2">
        <f>IF($G260&gt;=300,($G260+100)*H257,0)</f>
        <v>0</v>
      </c>
      <c r="I260" s="91">
        <f>IF($G260&gt;=300,($G260+100)*I257,0)</f>
        <v>0</v>
      </c>
      <c r="J260" s="2">
        <f>IF($G260&gt;=300,($G260+200)*J257,0)</f>
        <v>0</v>
      </c>
      <c r="K260" s="91">
        <f>IF($G260&gt;=300,($G260+200)*K257,0)</f>
        <v>0</v>
      </c>
      <c r="L260" s="2">
        <f>IF($G260&gt;=300,($G260+300)*L257,0)</f>
        <v>0</v>
      </c>
      <c r="M260" s="91">
        <f>IF($G260&gt;=300,($G260+300)*M257,0)</f>
        <v>0</v>
      </c>
      <c r="N260" s="2">
        <f>IF($G260&gt;=300,($G260+400)*N257,0)</f>
        <v>0</v>
      </c>
      <c r="O260" s="91">
        <f>IF($G260&gt;=300,($G260+400)*O257,0)</f>
        <v>0</v>
      </c>
      <c r="P260" s="2">
        <f>IF($G260&gt;=300,($G260+500)*P257,0)</f>
        <v>0</v>
      </c>
      <c r="Q260" s="91">
        <f>IF($G260&gt;=300,($G260+500)*Q257,0)</f>
        <v>0</v>
      </c>
      <c r="R260" s="2">
        <f>SUM(H260+J260+L260+N260+P260)</f>
        <v>0</v>
      </c>
      <c r="S260" s="91">
        <f>SUM(I260+K260+M260+O260+Q260)</f>
        <v>0</v>
      </c>
    </row>
    <row r="261" spans="1:19" ht="12.75">
      <c r="A261" s="50" t="s">
        <v>67</v>
      </c>
      <c r="B261" s="173"/>
      <c r="C261" s="173"/>
      <c r="D261" s="173"/>
      <c r="E261" s="173"/>
      <c r="F261" s="174" t="s">
        <v>89</v>
      </c>
      <c r="G261" s="175"/>
      <c r="H261" s="14">
        <f aca="true" t="shared" si="129" ref="H261:S261">SUM(H259:H260)</f>
        <v>0</v>
      </c>
      <c r="I261" s="92">
        <f t="shared" si="129"/>
        <v>0</v>
      </c>
      <c r="J261" s="14">
        <f t="shared" si="129"/>
        <v>0</v>
      </c>
      <c r="K261" s="92">
        <f t="shared" si="129"/>
        <v>0</v>
      </c>
      <c r="L261" s="14">
        <f t="shared" si="129"/>
        <v>0</v>
      </c>
      <c r="M261" s="92">
        <f t="shared" si="129"/>
        <v>0</v>
      </c>
      <c r="N261" s="14">
        <f t="shared" si="129"/>
        <v>0</v>
      </c>
      <c r="O261" s="92">
        <f t="shared" si="129"/>
        <v>0</v>
      </c>
      <c r="P261" s="14">
        <f t="shared" si="129"/>
        <v>0</v>
      </c>
      <c r="Q261" s="92">
        <f t="shared" si="129"/>
        <v>0</v>
      </c>
      <c r="R261" s="14">
        <f t="shared" si="129"/>
        <v>0</v>
      </c>
      <c r="S261" s="92">
        <f t="shared" si="129"/>
        <v>0</v>
      </c>
    </row>
    <row r="262" spans="1:19" ht="12.75">
      <c r="A262" s="52" t="s">
        <v>70</v>
      </c>
      <c r="B262" s="125"/>
      <c r="C262" s="121" t="s">
        <v>179</v>
      </c>
      <c r="D262" s="125"/>
      <c r="E262" s="121" t="s">
        <v>178</v>
      </c>
      <c r="F262" s="176" t="s">
        <v>91</v>
      </c>
      <c r="G262" s="177"/>
      <c r="H262" s="135"/>
      <c r="I262" s="106"/>
      <c r="J262" s="135"/>
      <c r="K262" s="106"/>
      <c r="L262" s="135"/>
      <c r="M262" s="106"/>
      <c r="N262" s="135"/>
      <c r="O262" s="106"/>
      <c r="P262" s="135"/>
      <c r="Q262" s="106"/>
      <c r="R262" s="136"/>
      <c r="S262" s="104"/>
    </row>
    <row r="263" spans="1:19" ht="12.75">
      <c r="A263" s="52" t="s">
        <v>69</v>
      </c>
      <c r="B263" s="125"/>
      <c r="C263" s="121" t="s">
        <v>180</v>
      </c>
      <c r="D263" s="125"/>
      <c r="E263" s="121" t="s">
        <v>178</v>
      </c>
      <c r="F263" s="174" t="s">
        <v>92</v>
      </c>
      <c r="G263" s="175"/>
      <c r="H263" s="2">
        <f aca="true" t="shared" si="130" ref="H263:Q263">(H258/3*H262)</f>
        <v>0</v>
      </c>
      <c r="I263" s="91">
        <f t="shared" si="130"/>
        <v>0</v>
      </c>
      <c r="J263" s="2">
        <f t="shared" si="130"/>
        <v>0</v>
      </c>
      <c r="K263" s="91">
        <f t="shared" si="130"/>
        <v>0</v>
      </c>
      <c r="L263" s="2">
        <f t="shared" si="130"/>
        <v>0</v>
      </c>
      <c r="M263" s="91">
        <f t="shared" si="130"/>
        <v>0</v>
      </c>
      <c r="N263" s="2">
        <f t="shared" si="130"/>
        <v>0</v>
      </c>
      <c r="O263" s="91">
        <f t="shared" si="130"/>
        <v>0</v>
      </c>
      <c r="P263" s="2">
        <f t="shared" si="130"/>
        <v>0</v>
      </c>
      <c r="Q263" s="91">
        <f t="shared" si="130"/>
        <v>0</v>
      </c>
      <c r="R263" s="2">
        <f aca="true" t="shared" si="131" ref="R263:S266">SUM(H263+J263+L263+N263+P263)</f>
        <v>0</v>
      </c>
      <c r="S263" s="91">
        <f t="shared" si="131"/>
        <v>0</v>
      </c>
    </row>
    <row r="264" spans="1:19" ht="12.75">
      <c r="A264" s="52"/>
      <c r="B264" s="52"/>
      <c r="C264" s="52"/>
      <c r="D264" s="52"/>
      <c r="E264" s="44"/>
      <c r="F264" s="17" t="s">
        <v>94</v>
      </c>
      <c r="G264" s="2"/>
      <c r="H264" s="14">
        <f aca="true" t="shared" si="132" ref="H264:Q264">SUM(H261+H263)</f>
        <v>0</v>
      </c>
      <c r="I264" s="92">
        <f t="shared" si="132"/>
        <v>0</v>
      </c>
      <c r="J264" s="14">
        <f t="shared" si="132"/>
        <v>0</v>
      </c>
      <c r="K264" s="92">
        <f t="shared" si="132"/>
        <v>0</v>
      </c>
      <c r="L264" s="14">
        <f t="shared" si="132"/>
        <v>0</v>
      </c>
      <c r="M264" s="92">
        <f t="shared" si="132"/>
        <v>0</v>
      </c>
      <c r="N264" s="14">
        <f t="shared" si="132"/>
        <v>0</v>
      </c>
      <c r="O264" s="92">
        <f t="shared" si="132"/>
        <v>0</v>
      </c>
      <c r="P264" s="14">
        <f t="shared" si="132"/>
        <v>0</v>
      </c>
      <c r="Q264" s="92">
        <f t="shared" si="132"/>
        <v>0</v>
      </c>
      <c r="R264" s="2">
        <f t="shared" si="131"/>
        <v>0</v>
      </c>
      <c r="S264" s="91">
        <f t="shared" si="131"/>
        <v>0</v>
      </c>
    </row>
    <row r="265" spans="1:19" ht="12.75">
      <c r="A265" s="50"/>
      <c r="B265" s="50"/>
      <c r="C265" s="50"/>
      <c r="D265" s="50"/>
      <c r="E265" s="10"/>
      <c r="F265" s="1" t="s">
        <v>1</v>
      </c>
      <c r="G265" s="6">
        <v>0.23</v>
      </c>
      <c r="H265" s="2">
        <f aca="true" t="shared" si="133" ref="H265:Q265">(H264*$G265)</f>
        <v>0</v>
      </c>
      <c r="I265" s="91">
        <f t="shared" si="133"/>
        <v>0</v>
      </c>
      <c r="J265" s="2">
        <f t="shared" si="133"/>
        <v>0</v>
      </c>
      <c r="K265" s="91">
        <f t="shared" si="133"/>
        <v>0</v>
      </c>
      <c r="L265" s="2">
        <f t="shared" si="133"/>
        <v>0</v>
      </c>
      <c r="M265" s="91">
        <f t="shared" si="133"/>
        <v>0</v>
      </c>
      <c r="N265" s="2">
        <f t="shared" si="133"/>
        <v>0</v>
      </c>
      <c r="O265" s="91">
        <f t="shared" si="133"/>
        <v>0</v>
      </c>
      <c r="P265" s="2">
        <f t="shared" si="133"/>
        <v>0</v>
      </c>
      <c r="Q265" s="91">
        <f t="shared" si="133"/>
        <v>0</v>
      </c>
      <c r="R265" s="2">
        <f t="shared" si="131"/>
        <v>0</v>
      </c>
      <c r="S265" s="91">
        <f t="shared" si="131"/>
        <v>0</v>
      </c>
    </row>
    <row r="266" spans="1:19" ht="12.75">
      <c r="A266" s="52"/>
      <c r="B266" s="52"/>
      <c r="C266" s="52"/>
      <c r="D266" s="52"/>
      <c r="E266" s="44"/>
      <c r="F266" s="1" t="s">
        <v>90</v>
      </c>
      <c r="G266" s="2">
        <v>17412</v>
      </c>
      <c r="H266" s="2">
        <f>($G266*1.1*H257)</f>
        <v>0</v>
      </c>
      <c r="I266" s="91">
        <f>($G266*1.1*I257)</f>
        <v>0</v>
      </c>
      <c r="J266" s="2">
        <f>($G266*1.1*1.1*J257)</f>
        <v>0</v>
      </c>
      <c r="K266" s="91">
        <f>($G266*1.1*1.1*K257)</f>
        <v>0</v>
      </c>
      <c r="L266" s="2">
        <f>($G266*1.1*1.1*1.1*L257)</f>
        <v>0</v>
      </c>
      <c r="M266" s="91">
        <f>($G266*1.1*1.1*1.1*M257)</f>
        <v>0</v>
      </c>
      <c r="N266" s="2">
        <f>($G266*1.1*1.1*1.1*1.1*N257)</f>
        <v>0</v>
      </c>
      <c r="O266" s="91">
        <f>($G266*1.1*1.1*1.1*1.1*O257)</f>
        <v>0</v>
      </c>
      <c r="P266" s="2">
        <f>($G266*1.1*1.1*1.1*1.1*1.1*P257)</f>
        <v>0</v>
      </c>
      <c r="Q266" s="91">
        <f>($G266*1.1*1.1*1.1*1.1*1.1*Q257)</f>
        <v>0</v>
      </c>
      <c r="R266" s="2">
        <f t="shared" si="131"/>
        <v>0</v>
      </c>
      <c r="S266" s="91">
        <f t="shared" si="131"/>
        <v>0</v>
      </c>
    </row>
    <row r="267" spans="1:19" ht="12.75">
      <c r="A267" s="52"/>
      <c r="B267" s="52"/>
      <c r="C267" s="52"/>
      <c r="D267" s="52"/>
      <c r="E267" s="44"/>
      <c r="F267" s="63" t="s">
        <v>93</v>
      </c>
      <c r="G267" s="13"/>
      <c r="H267" s="14">
        <f aca="true" t="shared" si="134" ref="H267:S267">SUM(H265:H266)</f>
        <v>0</v>
      </c>
      <c r="I267" s="92">
        <f t="shared" si="134"/>
        <v>0</v>
      </c>
      <c r="J267" s="14">
        <f t="shared" si="134"/>
        <v>0</v>
      </c>
      <c r="K267" s="92">
        <f t="shared" si="134"/>
        <v>0</v>
      </c>
      <c r="L267" s="14">
        <f t="shared" si="134"/>
        <v>0</v>
      </c>
      <c r="M267" s="92">
        <f t="shared" si="134"/>
        <v>0</v>
      </c>
      <c r="N267" s="14">
        <f t="shared" si="134"/>
        <v>0</v>
      </c>
      <c r="O267" s="92">
        <f t="shared" si="134"/>
        <v>0</v>
      </c>
      <c r="P267" s="14">
        <f t="shared" si="134"/>
        <v>0</v>
      </c>
      <c r="Q267" s="92">
        <f t="shared" si="134"/>
        <v>0</v>
      </c>
      <c r="R267" s="14">
        <f t="shared" si="134"/>
        <v>0</v>
      </c>
      <c r="S267" s="92">
        <f t="shared" si="134"/>
        <v>0</v>
      </c>
    </row>
    <row r="268" spans="1:19" ht="12.75">
      <c r="A268" s="178" t="s">
        <v>95</v>
      </c>
      <c r="B268" s="178"/>
      <c r="C268" s="178"/>
      <c r="D268" s="178"/>
      <c r="E268" s="178"/>
      <c r="F268" s="156"/>
      <c r="H268" s="8">
        <f aca="true" t="shared" si="135" ref="H268:S268">(H264+H267)</f>
        <v>0</v>
      </c>
      <c r="I268" s="93">
        <f t="shared" si="135"/>
        <v>0</v>
      </c>
      <c r="J268" s="8">
        <f t="shared" si="135"/>
        <v>0</v>
      </c>
      <c r="K268" s="93">
        <f t="shared" si="135"/>
        <v>0</v>
      </c>
      <c r="L268" s="8">
        <f t="shared" si="135"/>
        <v>0</v>
      </c>
      <c r="M268" s="93">
        <f t="shared" si="135"/>
        <v>0</v>
      </c>
      <c r="N268" s="8">
        <f t="shared" si="135"/>
        <v>0</v>
      </c>
      <c r="O268" s="93">
        <f t="shared" si="135"/>
        <v>0</v>
      </c>
      <c r="P268" s="8">
        <f t="shared" si="135"/>
        <v>0</v>
      </c>
      <c r="Q268" s="93">
        <f t="shared" si="135"/>
        <v>0</v>
      </c>
      <c r="R268" s="8">
        <f t="shared" si="135"/>
        <v>0</v>
      </c>
      <c r="S268" s="93">
        <f t="shared" si="135"/>
        <v>0</v>
      </c>
    </row>
    <row r="269" spans="1:19" ht="12.75">
      <c r="A269" s="40"/>
      <c r="B269" s="40"/>
      <c r="C269" s="40"/>
      <c r="D269" s="40"/>
      <c r="E269" s="40"/>
      <c r="F269" s="37"/>
      <c r="G269" s="37"/>
      <c r="H269" s="39"/>
      <c r="I269" s="91"/>
      <c r="J269" s="37"/>
      <c r="K269" s="90"/>
      <c r="L269" s="37"/>
      <c r="M269" s="90"/>
      <c r="N269" s="37"/>
      <c r="O269" s="90"/>
      <c r="P269" s="37"/>
      <c r="Q269" s="90"/>
      <c r="R269" s="37"/>
      <c r="S269" s="90"/>
    </row>
    <row r="270" spans="1:19" ht="12.75">
      <c r="A270" s="50" t="s">
        <v>63</v>
      </c>
      <c r="B270" s="173"/>
      <c r="C270" s="173"/>
      <c r="D270" s="173"/>
      <c r="E270" s="173"/>
      <c r="F270" s="176" t="s">
        <v>88</v>
      </c>
      <c r="G270" s="177"/>
      <c r="H270" s="88"/>
      <c r="I270" s="106"/>
      <c r="J270" s="88"/>
      <c r="K270" s="106"/>
      <c r="L270" s="88"/>
      <c r="M270" s="106"/>
      <c r="N270" s="88"/>
      <c r="O270" s="106"/>
      <c r="P270" s="88"/>
      <c r="Q270" s="106"/>
      <c r="S270" s="90"/>
    </row>
    <row r="271" spans="1:19" ht="12.75">
      <c r="A271" s="50" t="s">
        <v>64</v>
      </c>
      <c r="B271" s="173"/>
      <c r="C271" s="173"/>
      <c r="D271" s="173"/>
      <c r="E271" s="173"/>
      <c r="F271" s="179" t="s">
        <v>29</v>
      </c>
      <c r="G271" s="180"/>
      <c r="H271" s="23">
        <f>(G272*1.03)</f>
        <v>0</v>
      </c>
      <c r="I271" s="97">
        <f>H271</f>
        <v>0</v>
      </c>
      <c r="J271" s="23">
        <f>(H271*1.03)</f>
        <v>0</v>
      </c>
      <c r="K271" s="97">
        <f>J271</f>
        <v>0</v>
      </c>
      <c r="L271" s="23">
        <f>(J271*1.03)</f>
        <v>0</v>
      </c>
      <c r="M271" s="97">
        <f>L271</f>
        <v>0</v>
      </c>
      <c r="N271" s="23">
        <f>(L271*1.03)</f>
        <v>0</v>
      </c>
      <c r="O271" s="97">
        <f>N271</f>
        <v>0</v>
      </c>
      <c r="P271" s="23">
        <f>(N271*1.03)</f>
        <v>0</v>
      </c>
      <c r="Q271" s="97">
        <f>P271</f>
        <v>0</v>
      </c>
      <c r="S271" s="90"/>
    </row>
    <row r="272" spans="1:19" ht="12.75">
      <c r="A272" s="51" t="s">
        <v>65</v>
      </c>
      <c r="B272" s="181"/>
      <c r="C272" s="181"/>
      <c r="D272" s="181"/>
      <c r="E272" s="181"/>
      <c r="F272" s="64" t="s">
        <v>30</v>
      </c>
      <c r="G272" s="24"/>
      <c r="H272" s="2">
        <f aca="true" t="shared" si="136" ref="H272:Q272">(H271*H270)</f>
        <v>0</v>
      </c>
      <c r="I272" s="91">
        <f t="shared" si="136"/>
        <v>0</v>
      </c>
      <c r="J272" s="2">
        <f t="shared" si="136"/>
        <v>0</v>
      </c>
      <c r="K272" s="91">
        <f t="shared" si="136"/>
        <v>0</v>
      </c>
      <c r="L272" s="2">
        <f t="shared" si="136"/>
        <v>0</v>
      </c>
      <c r="M272" s="91">
        <f t="shared" si="136"/>
        <v>0</v>
      </c>
      <c r="N272" s="2">
        <f t="shared" si="136"/>
        <v>0</v>
      </c>
      <c r="O272" s="91">
        <f t="shared" si="136"/>
        <v>0</v>
      </c>
      <c r="P272" s="2">
        <f t="shared" si="136"/>
        <v>0</v>
      </c>
      <c r="Q272" s="91">
        <f t="shared" si="136"/>
        <v>0</v>
      </c>
      <c r="R272" s="2">
        <f>SUM(H272+J272+L272+N272+P272)</f>
        <v>0</v>
      </c>
      <c r="S272" s="91">
        <f>SUM(I272+K272+M272+O272+Q272)</f>
        <v>0</v>
      </c>
    </row>
    <row r="273" spans="1:19" ht="12.75">
      <c r="A273" s="50" t="s">
        <v>66</v>
      </c>
      <c r="B273" s="173"/>
      <c r="C273" s="173"/>
      <c r="D273" s="173"/>
      <c r="E273" s="173"/>
      <c r="F273" s="1" t="s">
        <v>8</v>
      </c>
      <c r="G273" s="21"/>
      <c r="H273" s="2">
        <f>IF($G273&gt;=300,($G273+100)*H270,0)</f>
        <v>0</v>
      </c>
      <c r="I273" s="91">
        <f>IF($G273&gt;=300,($G273+100)*I270,0)</f>
        <v>0</v>
      </c>
      <c r="J273" s="2">
        <f>IF($G273&gt;=300,($G273+200)*J270,0)</f>
        <v>0</v>
      </c>
      <c r="K273" s="91">
        <f>IF($G273&gt;=300,($G273+200)*K270,0)</f>
        <v>0</v>
      </c>
      <c r="L273" s="2">
        <f>IF($G273&gt;=300,($G273+300)*L270,0)</f>
        <v>0</v>
      </c>
      <c r="M273" s="91">
        <f>IF($G273&gt;=300,($G273+300)*M270,0)</f>
        <v>0</v>
      </c>
      <c r="N273" s="2">
        <f>IF($G273&gt;=300,($G273+400)*N270,0)</f>
        <v>0</v>
      </c>
      <c r="O273" s="91">
        <f>IF($G273&gt;=300,($G273+400)*O270,0)</f>
        <v>0</v>
      </c>
      <c r="P273" s="2">
        <f>IF($G273&gt;=300,($G273+500)*P270,0)</f>
        <v>0</v>
      </c>
      <c r="Q273" s="91">
        <f>IF($G273&gt;=300,($G273+500)*Q270,0)</f>
        <v>0</v>
      </c>
      <c r="R273" s="2">
        <f>SUM(H273+J273+L273+N273+P273)</f>
        <v>0</v>
      </c>
      <c r="S273" s="91">
        <f>SUM(I273+K273+M273+O273+Q273)</f>
        <v>0</v>
      </c>
    </row>
    <row r="274" spans="1:19" ht="12.75">
      <c r="A274" s="50" t="s">
        <v>67</v>
      </c>
      <c r="B274" s="173"/>
      <c r="C274" s="173"/>
      <c r="D274" s="173"/>
      <c r="E274" s="173"/>
      <c r="F274" s="174" t="s">
        <v>89</v>
      </c>
      <c r="G274" s="175"/>
      <c r="H274" s="14">
        <f aca="true" t="shared" si="137" ref="H274:S274">SUM(H272:H273)</f>
        <v>0</v>
      </c>
      <c r="I274" s="92">
        <f t="shared" si="137"/>
        <v>0</v>
      </c>
      <c r="J274" s="14">
        <f t="shared" si="137"/>
        <v>0</v>
      </c>
      <c r="K274" s="92">
        <f t="shared" si="137"/>
        <v>0</v>
      </c>
      <c r="L274" s="14">
        <f t="shared" si="137"/>
        <v>0</v>
      </c>
      <c r="M274" s="92">
        <f t="shared" si="137"/>
        <v>0</v>
      </c>
      <c r="N274" s="14">
        <f t="shared" si="137"/>
        <v>0</v>
      </c>
      <c r="O274" s="92">
        <f t="shared" si="137"/>
        <v>0</v>
      </c>
      <c r="P274" s="14">
        <f t="shared" si="137"/>
        <v>0</v>
      </c>
      <c r="Q274" s="92">
        <f t="shared" si="137"/>
        <v>0</v>
      </c>
      <c r="R274" s="14">
        <f t="shared" si="137"/>
        <v>0</v>
      </c>
      <c r="S274" s="92">
        <f t="shared" si="137"/>
        <v>0</v>
      </c>
    </row>
    <row r="275" spans="1:19" ht="12.75">
      <c r="A275" s="52" t="s">
        <v>70</v>
      </c>
      <c r="B275" s="125"/>
      <c r="C275" s="121" t="s">
        <v>179</v>
      </c>
      <c r="D275" s="125"/>
      <c r="E275" s="121" t="s">
        <v>178</v>
      </c>
      <c r="F275" s="176" t="s">
        <v>91</v>
      </c>
      <c r="G275" s="177"/>
      <c r="H275" s="135"/>
      <c r="I275" s="106"/>
      <c r="J275" s="135"/>
      <c r="K275" s="106"/>
      <c r="L275" s="135"/>
      <c r="M275" s="106"/>
      <c r="N275" s="135"/>
      <c r="O275" s="106"/>
      <c r="P275" s="135"/>
      <c r="Q275" s="106"/>
      <c r="R275" s="136"/>
      <c r="S275" s="104"/>
    </row>
    <row r="276" spans="1:19" ht="12.75">
      <c r="A276" s="52" t="s">
        <v>69</v>
      </c>
      <c r="B276" s="125"/>
      <c r="C276" s="121" t="s">
        <v>180</v>
      </c>
      <c r="D276" s="125"/>
      <c r="E276" s="121" t="s">
        <v>178</v>
      </c>
      <c r="F276" s="174" t="s">
        <v>92</v>
      </c>
      <c r="G276" s="175"/>
      <c r="H276" s="2">
        <f aca="true" t="shared" si="138" ref="H276:Q276">(H271/3*H275)</f>
        <v>0</v>
      </c>
      <c r="I276" s="91">
        <f t="shared" si="138"/>
        <v>0</v>
      </c>
      <c r="J276" s="2">
        <f t="shared" si="138"/>
        <v>0</v>
      </c>
      <c r="K276" s="91">
        <f t="shared" si="138"/>
        <v>0</v>
      </c>
      <c r="L276" s="2">
        <f t="shared" si="138"/>
        <v>0</v>
      </c>
      <c r="M276" s="91">
        <f t="shared" si="138"/>
        <v>0</v>
      </c>
      <c r="N276" s="2">
        <f t="shared" si="138"/>
        <v>0</v>
      </c>
      <c r="O276" s="91">
        <f t="shared" si="138"/>
        <v>0</v>
      </c>
      <c r="P276" s="2">
        <f t="shared" si="138"/>
        <v>0</v>
      </c>
      <c r="Q276" s="91">
        <f t="shared" si="138"/>
        <v>0</v>
      </c>
      <c r="R276" s="2">
        <f aca="true" t="shared" si="139" ref="R276:S279">SUM(H276+J276+L276+N276+P276)</f>
        <v>0</v>
      </c>
      <c r="S276" s="91">
        <f t="shared" si="139"/>
        <v>0</v>
      </c>
    </row>
    <row r="277" spans="1:19" ht="12.75">
      <c r="A277" s="52"/>
      <c r="B277" s="52"/>
      <c r="C277" s="52"/>
      <c r="D277" s="52"/>
      <c r="E277" s="44"/>
      <c r="F277" s="17" t="s">
        <v>94</v>
      </c>
      <c r="G277" s="2"/>
      <c r="H277" s="14">
        <f aca="true" t="shared" si="140" ref="H277:Q277">SUM(H274+H276)</f>
        <v>0</v>
      </c>
      <c r="I277" s="92">
        <f t="shared" si="140"/>
        <v>0</v>
      </c>
      <c r="J277" s="14">
        <f t="shared" si="140"/>
        <v>0</v>
      </c>
      <c r="K277" s="92">
        <f t="shared" si="140"/>
        <v>0</v>
      </c>
      <c r="L277" s="14">
        <f t="shared" si="140"/>
        <v>0</v>
      </c>
      <c r="M277" s="92">
        <f t="shared" si="140"/>
        <v>0</v>
      </c>
      <c r="N277" s="14">
        <f t="shared" si="140"/>
        <v>0</v>
      </c>
      <c r="O277" s="92">
        <f t="shared" si="140"/>
        <v>0</v>
      </c>
      <c r="P277" s="14">
        <f t="shared" si="140"/>
        <v>0</v>
      </c>
      <c r="Q277" s="92">
        <f t="shared" si="140"/>
        <v>0</v>
      </c>
      <c r="R277" s="2">
        <f t="shared" si="139"/>
        <v>0</v>
      </c>
      <c r="S277" s="91">
        <f t="shared" si="139"/>
        <v>0</v>
      </c>
    </row>
    <row r="278" spans="1:19" ht="12.75">
      <c r="A278" s="50"/>
      <c r="B278" s="50"/>
      <c r="C278" s="50"/>
      <c r="D278" s="50"/>
      <c r="E278" s="10"/>
      <c r="F278" s="1" t="s">
        <v>1</v>
      </c>
      <c r="G278" s="6">
        <v>0.23</v>
      </c>
      <c r="H278" s="2">
        <f aca="true" t="shared" si="141" ref="H278:Q278">(H277*$G278)</f>
        <v>0</v>
      </c>
      <c r="I278" s="91">
        <f t="shared" si="141"/>
        <v>0</v>
      </c>
      <c r="J278" s="2">
        <f t="shared" si="141"/>
        <v>0</v>
      </c>
      <c r="K278" s="91">
        <f t="shared" si="141"/>
        <v>0</v>
      </c>
      <c r="L278" s="2">
        <f t="shared" si="141"/>
        <v>0</v>
      </c>
      <c r="M278" s="91">
        <f t="shared" si="141"/>
        <v>0</v>
      </c>
      <c r="N278" s="2">
        <f t="shared" si="141"/>
        <v>0</v>
      </c>
      <c r="O278" s="91">
        <f t="shared" si="141"/>
        <v>0</v>
      </c>
      <c r="P278" s="2">
        <f t="shared" si="141"/>
        <v>0</v>
      </c>
      <c r="Q278" s="91">
        <f t="shared" si="141"/>
        <v>0</v>
      </c>
      <c r="R278" s="2">
        <f t="shared" si="139"/>
        <v>0</v>
      </c>
      <c r="S278" s="91">
        <f t="shared" si="139"/>
        <v>0</v>
      </c>
    </row>
    <row r="279" spans="1:19" ht="12.75">
      <c r="A279" s="52"/>
      <c r="B279" s="52"/>
      <c r="C279" s="52"/>
      <c r="D279" s="52"/>
      <c r="E279" s="44"/>
      <c r="F279" s="1" t="s">
        <v>90</v>
      </c>
      <c r="G279" s="2">
        <v>17412</v>
      </c>
      <c r="H279" s="2">
        <f>($G279*1.1*H270)</f>
        <v>0</v>
      </c>
      <c r="I279" s="91">
        <f>($G279*1.1*I270)</f>
        <v>0</v>
      </c>
      <c r="J279" s="2">
        <f>($G279*1.1*1.1*J270)</f>
        <v>0</v>
      </c>
      <c r="K279" s="91">
        <f>($G279*1.1*1.1*K270)</f>
        <v>0</v>
      </c>
      <c r="L279" s="2">
        <f>($G279*1.1*1.1*1.1*L270)</f>
        <v>0</v>
      </c>
      <c r="M279" s="91">
        <f>($G279*1.1*1.1*1.1*M270)</f>
        <v>0</v>
      </c>
      <c r="N279" s="2">
        <f>($G279*1.1*1.1*1.1*1.1*N270)</f>
        <v>0</v>
      </c>
      <c r="O279" s="91">
        <f>($G279*1.1*1.1*1.1*1.1*O270)</f>
        <v>0</v>
      </c>
      <c r="P279" s="2">
        <f>($G279*1.1*1.1*1.1*1.1*1.1*P270)</f>
        <v>0</v>
      </c>
      <c r="Q279" s="91">
        <f>($G279*1.1*1.1*1.1*1.1*1.1*Q270)</f>
        <v>0</v>
      </c>
      <c r="R279" s="2">
        <f t="shared" si="139"/>
        <v>0</v>
      </c>
      <c r="S279" s="91">
        <f t="shared" si="139"/>
        <v>0</v>
      </c>
    </row>
    <row r="280" spans="1:19" ht="12.75">
      <c r="A280" s="52"/>
      <c r="B280" s="52"/>
      <c r="C280" s="52"/>
      <c r="D280" s="52"/>
      <c r="E280" s="44"/>
      <c r="F280" s="63" t="s">
        <v>93</v>
      </c>
      <c r="G280" s="13"/>
      <c r="H280" s="14">
        <f aca="true" t="shared" si="142" ref="H280:S280">SUM(H278:H279)</f>
        <v>0</v>
      </c>
      <c r="I280" s="92">
        <f t="shared" si="142"/>
        <v>0</v>
      </c>
      <c r="J280" s="14">
        <f t="shared" si="142"/>
        <v>0</v>
      </c>
      <c r="K280" s="92">
        <f t="shared" si="142"/>
        <v>0</v>
      </c>
      <c r="L280" s="14">
        <f t="shared" si="142"/>
        <v>0</v>
      </c>
      <c r="M280" s="92">
        <f t="shared" si="142"/>
        <v>0</v>
      </c>
      <c r="N280" s="14">
        <f t="shared" si="142"/>
        <v>0</v>
      </c>
      <c r="O280" s="92">
        <f t="shared" si="142"/>
        <v>0</v>
      </c>
      <c r="P280" s="14">
        <f t="shared" si="142"/>
        <v>0</v>
      </c>
      <c r="Q280" s="92">
        <f t="shared" si="142"/>
        <v>0</v>
      </c>
      <c r="R280" s="14">
        <f t="shared" si="142"/>
        <v>0</v>
      </c>
      <c r="S280" s="92">
        <f t="shared" si="142"/>
        <v>0</v>
      </c>
    </row>
    <row r="281" spans="1:19" ht="12.75">
      <c r="A281" s="178" t="s">
        <v>95</v>
      </c>
      <c r="B281" s="178"/>
      <c r="C281" s="178"/>
      <c r="D281" s="178"/>
      <c r="E281" s="178"/>
      <c r="F281" s="156"/>
      <c r="H281" s="8">
        <f aca="true" t="shared" si="143" ref="H281:S281">(H277+H280)</f>
        <v>0</v>
      </c>
      <c r="I281" s="93">
        <f t="shared" si="143"/>
        <v>0</v>
      </c>
      <c r="J281" s="8">
        <f t="shared" si="143"/>
        <v>0</v>
      </c>
      <c r="K281" s="93">
        <f t="shared" si="143"/>
        <v>0</v>
      </c>
      <c r="L281" s="8">
        <f t="shared" si="143"/>
        <v>0</v>
      </c>
      <c r="M281" s="93">
        <f t="shared" si="143"/>
        <v>0</v>
      </c>
      <c r="N281" s="8">
        <f t="shared" si="143"/>
        <v>0</v>
      </c>
      <c r="O281" s="93">
        <f t="shared" si="143"/>
        <v>0</v>
      </c>
      <c r="P281" s="8">
        <f t="shared" si="143"/>
        <v>0</v>
      </c>
      <c r="Q281" s="93">
        <f t="shared" si="143"/>
        <v>0</v>
      </c>
      <c r="R281" s="8">
        <f t="shared" si="143"/>
        <v>0</v>
      </c>
      <c r="S281" s="93">
        <f t="shared" si="143"/>
        <v>0</v>
      </c>
    </row>
    <row r="282" spans="1:19" ht="12.75">
      <c r="A282" s="40"/>
      <c r="B282" s="40"/>
      <c r="C282" s="40"/>
      <c r="D282" s="40"/>
      <c r="E282" s="40"/>
      <c r="F282" s="37"/>
      <c r="G282" s="37"/>
      <c r="H282" s="39"/>
      <c r="I282" s="91"/>
      <c r="J282" s="37"/>
      <c r="K282" s="90"/>
      <c r="L282" s="37"/>
      <c r="M282" s="90"/>
      <c r="N282" s="37"/>
      <c r="O282" s="90"/>
      <c r="P282" s="37"/>
      <c r="Q282" s="90"/>
      <c r="R282" s="37"/>
      <c r="S282" s="90"/>
    </row>
    <row r="283" spans="1:19" ht="12.75">
      <c r="A283" s="50" t="s">
        <v>63</v>
      </c>
      <c r="B283" s="173"/>
      <c r="C283" s="173"/>
      <c r="D283" s="173"/>
      <c r="E283" s="173"/>
      <c r="F283" s="176" t="s">
        <v>88</v>
      </c>
      <c r="G283" s="177"/>
      <c r="H283" s="88"/>
      <c r="I283" s="106"/>
      <c r="J283" s="88"/>
      <c r="K283" s="106"/>
      <c r="L283" s="88"/>
      <c r="M283" s="106"/>
      <c r="N283" s="88"/>
      <c r="O283" s="106"/>
      <c r="P283" s="88"/>
      <c r="Q283" s="106"/>
      <c r="S283" s="90"/>
    </row>
    <row r="284" spans="1:19" ht="12.75">
      <c r="A284" s="50" t="s">
        <v>64</v>
      </c>
      <c r="B284" s="173"/>
      <c r="C284" s="173"/>
      <c r="D284" s="173"/>
      <c r="E284" s="173"/>
      <c r="F284" s="179" t="s">
        <v>29</v>
      </c>
      <c r="G284" s="180"/>
      <c r="H284" s="23">
        <f>(G285*1.03)</f>
        <v>0</v>
      </c>
      <c r="I284" s="97">
        <f>H284</f>
        <v>0</v>
      </c>
      <c r="J284" s="23">
        <f>(H284*1.03)</f>
        <v>0</v>
      </c>
      <c r="K284" s="97">
        <f>J284</f>
        <v>0</v>
      </c>
      <c r="L284" s="23">
        <f>(J284*1.03)</f>
        <v>0</v>
      </c>
      <c r="M284" s="97">
        <f>L284</f>
        <v>0</v>
      </c>
      <c r="N284" s="23">
        <f>(L284*1.03)</f>
        <v>0</v>
      </c>
      <c r="O284" s="97">
        <f>N284</f>
        <v>0</v>
      </c>
      <c r="P284" s="23">
        <f>(N284*1.03)</f>
        <v>0</v>
      </c>
      <c r="Q284" s="97">
        <f>P284</f>
        <v>0</v>
      </c>
      <c r="S284" s="90"/>
    </row>
    <row r="285" spans="1:19" ht="12.75">
      <c r="A285" s="51" t="s">
        <v>65</v>
      </c>
      <c r="B285" s="181"/>
      <c r="C285" s="181"/>
      <c r="D285" s="181"/>
      <c r="E285" s="181"/>
      <c r="F285" s="64" t="s">
        <v>30</v>
      </c>
      <c r="G285" s="24"/>
      <c r="H285" s="2">
        <f aca="true" t="shared" si="144" ref="H285:Q285">(H284*H283)</f>
        <v>0</v>
      </c>
      <c r="I285" s="91">
        <f t="shared" si="144"/>
        <v>0</v>
      </c>
      <c r="J285" s="2">
        <f t="shared" si="144"/>
        <v>0</v>
      </c>
      <c r="K285" s="91">
        <f t="shared" si="144"/>
        <v>0</v>
      </c>
      <c r="L285" s="2">
        <f t="shared" si="144"/>
        <v>0</v>
      </c>
      <c r="M285" s="91">
        <f t="shared" si="144"/>
        <v>0</v>
      </c>
      <c r="N285" s="2">
        <f t="shared" si="144"/>
        <v>0</v>
      </c>
      <c r="O285" s="91">
        <f t="shared" si="144"/>
        <v>0</v>
      </c>
      <c r="P285" s="2">
        <f t="shared" si="144"/>
        <v>0</v>
      </c>
      <c r="Q285" s="91">
        <f t="shared" si="144"/>
        <v>0</v>
      </c>
      <c r="R285" s="2">
        <f>SUM(H285+J285+L285+N285+P285)</f>
        <v>0</v>
      </c>
      <c r="S285" s="91">
        <f>SUM(I285+K285+M285+O285+Q285)</f>
        <v>0</v>
      </c>
    </row>
    <row r="286" spans="1:19" ht="12.75">
      <c r="A286" s="50" t="s">
        <v>66</v>
      </c>
      <c r="B286" s="173"/>
      <c r="C286" s="173"/>
      <c r="D286" s="173"/>
      <c r="E286" s="173"/>
      <c r="F286" s="1" t="s">
        <v>8</v>
      </c>
      <c r="G286" s="21"/>
      <c r="H286" s="2">
        <f>IF($G286&gt;=300,($G286+100)*H283,0)</f>
        <v>0</v>
      </c>
      <c r="I286" s="91">
        <f>IF($G286&gt;=300,($G286+100)*I283,0)</f>
        <v>0</v>
      </c>
      <c r="J286" s="2">
        <f>IF($G286&gt;=300,($G286+200)*J283,0)</f>
        <v>0</v>
      </c>
      <c r="K286" s="91">
        <f>IF($G286&gt;=300,($G286+200)*K283,0)</f>
        <v>0</v>
      </c>
      <c r="L286" s="2">
        <f>IF($G286&gt;=300,($G286+300)*L283,0)</f>
        <v>0</v>
      </c>
      <c r="M286" s="91">
        <f>IF($G286&gt;=300,($G286+300)*M283,0)</f>
        <v>0</v>
      </c>
      <c r="N286" s="2">
        <f>IF($G286&gt;=300,($G286+400)*N283,0)</f>
        <v>0</v>
      </c>
      <c r="O286" s="91">
        <f>IF($G286&gt;=300,($G286+400)*O283,0)</f>
        <v>0</v>
      </c>
      <c r="P286" s="2">
        <f>IF($G286&gt;=300,($G286+500)*P283,0)</f>
        <v>0</v>
      </c>
      <c r="Q286" s="91">
        <f>IF($G286&gt;=300,($G286+500)*Q283,0)</f>
        <v>0</v>
      </c>
      <c r="R286" s="2">
        <f>SUM(H286+J286+L286+N286+P286)</f>
        <v>0</v>
      </c>
      <c r="S286" s="91">
        <f>SUM(I286+K286+M286+O286+Q286)</f>
        <v>0</v>
      </c>
    </row>
    <row r="287" spans="1:19" ht="12.75">
      <c r="A287" s="50" t="s">
        <v>67</v>
      </c>
      <c r="B287" s="173"/>
      <c r="C287" s="173"/>
      <c r="D287" s="173"/>
      <c r="E287" s="173"/>
      <c r="F287" s="174" t="s">
        <v>89</v>
      </c>
      <c r="G287" s="175"/>
      <c r="H287" s="14">
        <f aca="true" t="shared" si="145" ref="H287:S287">SUM(H285:H286)</f>
        <v>0</v>
      </c>
      <c r="I287" s="92">
        <f t="shared" si="145"/>
        <v>0</v>
      </c>
      <c r="J287" s="14">
        <f t="shared" si="145"/>
        <v>0</v>
      </c>
      <c r="K287" s="92">
        <f t="shared" si="145"/>
        <v>0</v>
      </c>
      <c r="L287" s="14">
        <f t="shared" si="145"/>
        <v>0</v>
      </c>
      <c r="M287" s="92">
        <f t="shared" si="145"/>
        <v>0</v>
      </c>
      <c r="N287" s="14">
        <f t="shared" si="145"/>
        <v>0</v>
      </c>
      <c r="O287" s="92">
        <f t="shared" si="145"/>
        <v>0</v>
      </c>
      <c r="P287" s="14">
        <f t="shared" si="145"/>
        <v>0</v>
      </c>
      <c r="Q287" s="92">
        <f t="shared" si="145"/>
        <v>0</v>
      </c>
      <c r="R287" s="14">
        <f t="shared" si="145"/>
        <v>0</v>
      </c>
      <c r="S287" s="92">
        <f t="shared" si="145"/>
        <v>0</v>
      </c>
    </row>
    <row r="288" spans="1:19" ht="12.75">
      <c r="A288" s="52" t="s">
        <v>70</v>
      </c>
      <c r="B288" s="125"/>
      <c r="C288" s="121" t="s">
        <v>179</v>
      </c>
      <c r="D288" s="125"/>
      <c r="E288" s="121" t="s">
        <v>178</v>
      </c>
      <c r="F288" s="176" t="s">
        <v>91</v>
      </c>
      <c r="G288" s="177"/>
      <c r="H288" s="135"/>
      <c r="I288" s="106"/>
      <c r="J288" s="135"/>
      <c r="K288" s="106"/>
      <c r="L288" s="135"/>
      <c r="M288" s="106"/>
      <c r="N288" s="135"/>
      <c r="O288" s="106"/>
      <c r="P288" s="135"/>
      <c r="Q288" s="106"/>
      <c r="R288" s="136"/>
      <c r="S288" s="104"/>
    </row>
    <row r="289" spans="1:19" ht="12.75">
      <c r="A289" s="52" t="s">
        <v>69</v>
      </c>
      <c r="B289" s="125"/>
      <c r="C289" s="121" t="s">
        <v>180</v>
      </c>
      <c r="D289" s="125"/>
      <c r="E289" s="121" t="s">
        <v>178</v>
      </c>
      <c r="F289" s="174" t="s">
        <v>92</v>
      </c>
      <c r="G289" s="175"/>
      <c r="H289" s="2">
        <f aca="true" t="shared" si="146" ref="H289:Q289">(H284/3*H288)</f>
        <v>0</v>
      </c>
      <c r="I289" s="91">
        <f t="shared" si="146"/>
        <v>0</v>
      </c>
      <c r="J289" s="2">
        <f t="shared" si="146"/>
        <v>0</v>
      </c>
      <c r="K289" s="91">
        <f t="shared" si="146"/>
        <v>0</v>
      </c>
      <c r="L289" s="2">
        <f t="shared" si="146"/>
        <v>0</v>
      </c>
      <c r="M289" s="91">
        <f t="shared" si="146"/>
        <v>0</v>
      </c>
      <c r="N289" s="2">
        <f t="shared" si="146"/>
        <v>0</v>
      </c>
      <c r="O289" s="91">
        <f t="shared" si="146"/>
        <v>0</v>
      </c>
      <c r="P289" s="2">
        <f t="shared" si="146"/>
        <v>0</v>
      </c>
      <c r="Q289" s="91">
        <f t="shared" si="146"/>
        <v>0</v>
      </c>
      <c r="R289" s="2">
        <f aca="true" t="shared" si="147" ref="R289:S292">SUM(H289+J289+L289+N289+P289)</f>
        <v>0</v>
      </c>
      <c r="S289" s="91">
        <f t="shared" si="147"/>
        <v>0</v>
      </c>
    </row>
    <row r="290" spans="1:19" ht="12.75">
      <c r="A290" s="52"/>
      <c r="B290" s="52"/>
      <c r="C290" s="52"/>
      <c r="D290" s="52"/>
      <c r="E290" s="44"/>
      <c r="F290" s="17" t="s">
        <v>94</v>
      </c>
      <c r="G290" s="2"/>
      <c r="H290" s="14">
        <f aca="true" t="shared" si="148" ref="H290:Q290">SUM(H287+H289)</f>
        <v>0</v>
      </c>
      <c r="I290" s="92">
        <f t="shared" si="148"/>
        <v>0</v>
      </c>
      <c r="J290" s="14">
        <f t="shared" si="148"/>
        <v>0</v>
      </c>
      <c r="K290" s="92">
        <f t="shared" si="148"/>
        <v>0</v>
      </c>
      <c r="L290" s="14">
        <f t="shared" si="148"/>
        <v>0</v>
      </c>
      <c r="M290" s="92">
        <f t="shared" si="148"/>
        <v>0</v>
      </c>
      <c r="N290" s="14">
        <f t="shared" si="148"/>
        <v>0</v>
      </c>
      <c r="O290" s="92">
        <f t="shared" si="148"/>
        <v>0</v>
      </c>
      <c r="P290" s="14">
        <f t="shared" si="148"/>
        <v>0</v>
      </c>
      <c r="Q290" s="92">
        <f t="shared" si="148"/>
        <v>0</v>
      </c>
      <c r="R290" s="2">
        <f t="shared" si="147"/>
        <v>0</v>
      </c>
      <c r="S290" s="91">
        <f t="shared" si="147"/>
        <v>0</v>
      </c>
    </row>
    <row r="291" spans="1:19" ht="12.75">
      <c r="A291" s="50"/>
      <c r="B291" s="50"/>
      <c r="C291" s="50"/>
      <c r="D291" s="50"/>
      <c r="E291" s="10"/>
      <c r="F291" s="1" t="s">
        <v>1</v>
      </c>
      <c r="G291" s="6">
        <v>0.23</v>
      </c>
      <c r="H291" s="2">
        <f aca="true" t="shared" si="149" ref="H291:Q291">(H290*$G291)</f>
        <v>0</v>
      </c>
      <c r="I291" s="91">
        <f t="shared" si="149"/>
        <v>0</v>
      </c>
      <c r="J291" s="2">
        <f t="shared" si="149"/>
        <v>0</v>
      </c>
      <c r="K291" s="91">
        <f t="shared" si="149"/>
        <v>0</v>
      </c>
      <c r="L291" s="2">
        <f t="shared" si="149"/>
        <v>0</v>
      </c>
      <c r="M291" s="91">
        <f t="shared" si="149"/>
        <v>0</v>
      </c>
      <c r="N291" s="2">
        <f t="shared" si="149"/>
        <v>0</v>
      </c>
      <c r="O291" s="91">
        <f t="shared" si="149"/>
        <v>0</v>
      </c>
      <c r="P291" s="2">
        <f t="shared" si="149"/>
        <v>0</v>
      </c>
      <c r="Q291" s="91">
        <f t="shared" si="149"/>
        <v>0</v>
      </c>
      <c r="R291" s="2">
        <f t="shared" si="147"/>
        <v>0</v>
      </c>
      <c r="S291" s="91">
        <f t="shared" si="147"/>
        <v>0</v>
      </c>
    </row>
    <row r="292" spans="1:19" ht="12.75">
      <c r="A292" s="52"/>
      <c r="B292" s="52"/>
      <c r="C292" s="52"/>
      <c r="D292" s="52"/>
      <c r="E292" s="44"/>
      <c r="F292" s="1" t="s">
        <v>90</v>
      </c>
      <c r="G292" s="2">
        <v>17412</v>
      </c>
      <c r="H292" s="2">
        <f>($G292*1.1*H283)</f>
        <v>0</v>
      </c>
      <c r="I292" s="91">
        <f>($G292*1.1*I283)</f>
        <v>0</v>
      </c>
      <c r="J292" s="2">
        <f>($G292*1.1*1.1*J283)</f>
        <v>0</v>
      </c>
      <c r="K292" s="91">
        <f>($G292*1.1*1.1*K283)</f>
        <v>0</v>
      </c>
      <c r="L292" s="2">
        <f>($G292*1.1*1.1*1.1*L283)</f>
        <v>0</v>
      </c>
      <c r="M292" s="91">
        <f>($G292*1.1*1.1*1.1*M283)</f>
        <v>0</v>
      </c>
      <c r="N292" s="2">
        <f>($G292*1.1*1.1*1.1*1.1*N283)</f>
        <v>0</v>
      </c>
      <c r="O292" s="91">
        <f>($G292*1.1*1.1*1.1*1.1*O283)</f>
        <v>0</v>
      </c>
      <c r="P292" s="2">
        <f>($G292*1.1*1.1*1.1*1.1*1.1*P283)</f>
        <v>0</v>
      </c>
      <c r="Q292" s="91">
        <f>($G292*1.1*1.1*1.1*1.1*1.1*Q283)</f>
        <v>0</v>
      </c>
      <c r="R292" s="2">
        <f t="shared" si="147"/>
        <v>0</v>
      </c>
      <c r="S292" s="91">
        <f t="shared" si="147"/>
        <v>0</v>
      </c>
    </row>
    <row r="293" spans="1:19" ht="12.75">
      <c r="A293" s="52"/>
      <c r="B293" s="52"/>
      <c r="C293" s="52"/>
      <c r="D293" s="52"/>
      <c r="E293" s="44"/>
      <c r="F293" s="63" t="s">
        <v>93</v>
      </c>
      <c r="G293" s="13"/>
      <c r="H293" s="14">
        <f aca="true" t="shared" si="150" ref="H293:S293">SUM(H291:H292)</f>
        <v>0</v>
      </c>
      <c r="I293" s="92">
        <f t="shared" si="150"/>
        <v>0</v>
      </c>
      <c r="J293" s="14">
        <f t="shared" si="150"/>
        <v>0</v>
      </c>
      <c r="K293" s="92">
        <f t="shared" si="150"/>
        <v>0</v>
      </c>
      <c r="L293" s="14">
        <f t="shared" si="150"/>
        <v>0</v>
      </c>
      <c r="M293" s="92">
        <f t="shared" si="150"/>
        <v>0</v>
      </c>
      <c r="N293" s="14">
        <f t="shared" si="150"/>
        <v>0</v>
      </c>
      <c r="O293" s="92">
        <f t="shared" si="150"/>
        <v>0</v>
      </c>
      <c r="P293" s="14">
        <f t="shared" si="150"/>
        <v>0</v>
      </c>
      <c r="Q293" s="92">
        <f t="shared" si="150"/>
        <v>0</v>
      </c>
      <c r="R293" s="14">
        <f t="shared" si="150"/>
        <v>0</v>
      </c>
      <c r="S293" s="92">
        <f t="shared" si="150"/>
        <v>0</v>
      </c>
    </row>
    <row r="294" spans="1:19" ht="12.75">
      <c r="A294" s="178" t="s">
        <v>95</v>
      </c>
      <c r="B294" s="178"/>
      <c r="C294" s="178"/>
      <c r="D294" s="178"/>
      <c r="E294" s="178"/>
      <c r="F294" s="156"/>
      <c r="H294" s="8">
        <f aca="true" t="shared" si="151" ref="H294:S294">(H290+H293)</f>
        <v>0</v>
      </c>
      <c r="I294" s="93">
        <f t="shared" si="151"/>
        <v>0</v>
      </c>
      <c r="J294" s="8">
        <f t="shared" si="151"/>
        <v>0</v>
      </c>
      <c r="K294" s="93">
        <f t="shared" si="151"/>
        <v>0</v>
      </c>
      <c r="L294" s="8">
        <f t="shared" si="151"/>
        <v>0</v>
      </c>
      <c r="M294" s="93">
        <f t="shared" si="151"/>
        <v>0</v>
      </c>
      <c r="N294" s="8">
        <f t="shared" si="151"/>
        <v>0</v>
      </c>
      <c r="O294" s="93">
        <f t="shared" si="151"/>
        <v>0</v>
      </c>
      <c r="P294" s="8">
        <f t="shared" si="151"/>
        <v>0</v>
      </c>
      <c r="Q294" s="93">
        <f t="shared" si="151"/>
        <v>0</v>
      </c>
      <c r="R294" s="8">
        <f t="shared" si="151"/>
        <v>0</v>
      </c>
      <c r="S294" s="93">
        <f t="shared" si="151"/>
        <v>0</v>
      </c>
    </row>
    <row r="295" spans="1:19" ht="12.75">
      <c r="A295" s="40"/>
      <c r="B295" s="40"/>
      <c r="C295" s="40"/>
      <c r="D295" s="40"/>
      <c r="E295" s="40"/>
      <c r="F295" s="37"/>
      <c r="G295" s="37"/>
      <c r="H295" s="39"/>
      <c r="I295" s="91"/>
      <c r="J295" s="37"/>
      <c r="K295" s="90"/>
      <c r="L295" s="37"/>
      <c r="M295" s="90"/>
      <c r="N295" s="37"/>
      <c r="O295" s="90"/>
      <c r="P295" s="37"/>
      <c r="Q295" s="90"/>
      <c r="R295" s="37"/>
      <c r="S295" s="90"/>
    </row>
    <row r="296" spans="1:19" ht="12.75">
      <c r="A296" s="50" t="s">
        <v>63</v>
      </c>
      <c r="B296" s="173"/>
      <c r="C296" s="173"/>
      <c r="D296" s="173"/>
      <c r="E296" s="173"/>
      <c r="F296" s="176" t="s">
        <v>88</v>
      </c>
      <c r="G296" s="177"/>
      <c r="H296" s="88"/>
      <c r="I296" s="106"/>
      <c r="J296" s="88"/>
      <c r="K296" s="106"/>
      <c r="L296" s="88"/>
      <c r="M296" s="106"/>
      <c r="N296" s="88"/>
      <c r="O296" s="106"/>
      <c r="P296" s="88"/>
      <c r="Q296" s="106"/>
      <c r="S296" s="90"/>
    </row>
    <row r="297" spans="1:19" ht="12.75">
      <c r="A297" s="50" t="s">
        <v>64</v>
      </c>
      <c r="B297" s="173"/>
      <c r="C297" s="173"/>
      <c r="D297" s="173"/>
      <c r="E297" s="173"/>
      <c r="F297" s="179" t="s">
        <v>29</v>
      </c>
      <c r="G297" s="180"/>
      <c r="H297" s="23">
        <f>(G298*1.03)</f>
        <v>0</v>
      </c>
      <c r="I297" s="97">
        <f>H297</f>
        <v>0</v>
      </c>
      <c r="J297" s="23">
        <f>(H297*1.03)</f>
        <v>0</v>
      </c>
      <c r="K297" s="97">
        <f>J297</f>
        <v>0</v>
      </c>
      <c r="L297" s="23">
        <f>(J297*1.03)</f>
        <v>0</v>
      </c>
      <c r="M297" s="97">
        <f>L297</f>
        <v>0</v>
      </c>
      <c r="N297" s="23">
        <f>(L297*1.03)</f>
        <v>0</v>
      </c>
      <c r="O297" s="97">
        <f>N297</f>
        <v>0</v>
      </c>
      <c r="P297" s="23">
        <f>(N297*1.03)</f>
        <v>0</v>
      </c>
      <c r="Q297" s="97">
        <f>P297</f>
        <v>0</v>
      </c>
      <c r="S297" s="90"/>
    </row>
    <row r="298" spans="1:19" ht="12.75">
      <c r="A298" s="51" t="s">
        <v>65</v>
      </c>
      <c r="B298" s="181"/>
      <c r="C298" s="181"/>
      <c r="D298" s="181"/>
      <c r="E298" s="181"/>
      <c r="F298" s="64" t="s">
        <v>30</v>
      </c>
      <c r="G298" s="24"/>
      <c r="H298" s="2">
        <f aca="true" t="shared" si="152" ref="H298:Q298">(H297*H296)</f>
        <v>0</v>
      </c>
      <c r="I298" s="91">
        <f t="shared" si="152"/>
        <v>0</v>
      </c>
      <c r="J298" s="2">
        <f t="shared" si="152"/>
        <v>0</v>
      </c>
      <c r="K298" s="91">
        <f t="shared" si="152"/>
        <v>0</v>
      </c>
      <c r="L298" s="2">
        <f t="shared" si="152"/>
        <v>0</v>
      </c>
      <c r="M298" s="91">
        <f t="shared" si="152"/>
        <v>0</v>
      </c>
      <c r="N298" s="2">
        <f t="shared" si="152"/>
        <v>0</v>
      </c>
      <c r="O298" s="91">
        <f t="shared" si="152"/>
        <v>0</v>
      </c>
      <c r="P298" s="2">
        <f t="shared" si="152"/>
        <v>0</v>
      </c>
      <c r="Q298" s="91">
        <f t="shared" si="152"/>
        <v>0</v>
      </c>
      <c r="R298" s="2">
        <f>SUM(H298+J298+L298+N298+P298)</f>
        <v>0</v>
      </c>
      <c r="S298" s="91">
        <f>SUM(I298+K298+M298+O298+Q298)</f>
        <v>0</v>
      </c>
    </row>
    <row r="299" spans="1:19" ht="12.75">
      <c r="A299" s="50" t="s">
        <v>66</v>
      </c>
      <c r="B299" s="173"/>
      <c r="C299" s="173"/>
      <c r="D299" s="173"/>
      <c r="E299" s="173"/>
      <c r="F299" s="1" t="s">
        <v>8</v>
      </c>
      <c r="G299" s="21"/>
      <c r="H299" s="2">
        <f>IF($G299&gt;=300,($G299+100)*H296,0)</f>
        <v>0</v>
      </c>
      <c r="I299" s="91">
        <f>IF($G299&gt;=300,($G299+100)*I296,0)</f>
        <v>0</v>
      </c>
      <c r="J299" s="2">
        <f>IF($G299&gt;=300,($G299+200)*J296,0)</f>
        <v>0</v>
      </c>
      <c r="K299" s="91">
        <f>IF($G299&gt;=300,($G299+200)*K296,0)</f>
        <v>0</v>
      </c>
      <c r="L299" s="2">
        <f>IF($G299&gt;=300,($G299+300)*L296,0)</f>
        <v>0</v>
      </c>
      <c r="M299" s="91">
        <f>IF($G299&gt;=300,($G299+300)*M296,0)</f>
        <v>0</v>
      </c>
      <c r="N299" s="2">
        <f>IF($G299&gt;=300,($G299+400)*N296,0)</f>
        <v>0</v>
      </c>
      <c r="O299" s="91">
        <f>IF($G299&gt;=300,($G299+400)*O296,0)</f>
        <v>0</v>
      </c>
      <c r="P299" s="2">
        <f>IF($G299&gt;=300,($G299+500)*P296,0)</f>
        <v>0</v>
      </c>
      <c r="Q299" s="91">
        <f>IF($G299&gt;=300,($G299+500)*Q296,0)</f>
        <v>0</v>
      </c>
      <c r="R299" s="2">
        <f>SUM(H299+J299+L299+N299+P299)</f>
        <v>0</v>
      </c>
      <c r="S299" s="91">
        <f>SUM(I299+K299+M299+O299+Q299)</f>
        <v>0</v>
      </c>
    </row>
    <row r="300" spans="1:19" ht="12.75">
      <c r="A300" s="50" t="s">
        <v>67</v>
      </c>
      <c r="B300" s="173"/>
      <c r="C300" s="173"/>
      <c r="D300" s="173"/>
      <c r="E300" s="173"/>
      <c r="F300" s="174" t="s">
        <v>89</v>
      </c>
      <c r="G300" s="175"/>
      <c r="H300" s="14">
        <f aca="true" t="shared" si="153" ref="H300:S300">SUM(H298:H299)</f>
        <v>0</v>
      </c>
      <c r="I300" s="92">
        <f t="shared" si="153"/>
        <v>0</v>
      </c>
      <c r="J300" s="14">
        <f t="shared" si="153"/>
        <v>0</v>
      </c>
      <c r="K300" s="92">
        <f t="shared" si="153"/>
        <v>0</v>
      </c>
      <c r="L300" s="14">
        <f t="shared" si="153"/>
        <v>0</v>
      </c>
      <c r="M300" s="92">
        <f t="shared" si="153"/>
        <v>0</v>
      </c>
      <c r="N300" s="14">
        <f t="shared" si="153"/>
        <v>0</v>
      </c>
      <c r="O300" s="92">
        <f t="shared" si="153"/>
        <v>0</v>
      </c>
      <c r="P300" s="14">
        <f t="shared" si="153"/>
        <v>0</v>
      </c>
      <c r="Q300" s="92">
        <f t="shared" si="153"/>
        <v>0</v>
      </c>
      <c r="R300" s="14">
        <f t="shared" si="153"/>
        <v>0</v>
      </c>
      <c r="S300" s="92">
        <f t="shared" si="153"/>
        <v>0</v>
      </c>
    </row>
    <row r="301" spans="1:19" ht="12.75">
      <c r="A301" s="52" t="s">
        <v>70</v>
      </c>
      <c r="B301" s="125"/>
      <c r="C301" s="121" t="s">
        <v>179</v>
      </c>
      <c r="D301" s="125"/>
      <c r="E301" s="121" t="s">
        <v>178</v>
      </c>
      <c r="F301" s="176" t="s">
        <v>91</v>
      </c>
      <c r="G301" s="177"/>
      <c r="H301" s="135"/>
      <c r="I301" s="106"/>
      <c r="J301" s="135"/>
      <c r="K301" s="106"/>
      <c r="L301" s="135"/>
      <c r="M301" s="106"/>
      <c r="N301" s="135"/>
      <c r="O301" s="106"/>
      <c r="P301" s="135"/>
      <c r="Q301" s="106"/>
      <c r="R301" s="136"/>
      <c r="S301" s="104"/>
    </row>
    <row r="302" spans="1:19" ht="12.75">
      <c r="A302" s="52" t="s">
        <v>69</v>
      </c>
      <c r="B302" s="125"/>
      <c r="C302" s="121" t="s">
        <v>180</v>
      </c>
      <c r="D302" s="125"/>
      <c r="E302" s="121" t="s">
        <v>178</v>
      </c>
      <c r="F302" s="174" t="s">
        <v>92</v>
      </c>
      <c r="G302" s="175"/>
      <c r="H302" s="2">
        <f aca="true" t="shared" si="154" ref="H302:Q302">(H297/3*H301)</f>
        <v>0</v>
      </c>
      <c r="I302" s="91">
        <f t="shared" si="154"/>
        <v>0</v>
      </c>
      <c r="J302" s="2">
        <f t="shared" si="154"/>
        <v>0</v>
      </c>
      <c r="K302" s="91">
        <f t="shared" si="154"/>
        <v>0</v>
      </c>
      <c r="L302" s="2">
        <f t="shared" si="154"/>
        <v>0</v>
      </c>
      <c r="M302" s="91">
        <f t="shared" si="154"/>
        <v>0</v>
      </c>
      <c r="N302" s="2">
        <f t="shared" si="154"/>
        <v>0</v>
      </c>
      <c r="O302" s="91">
        <f t="shared" si="154"/>
        <v>0</v>
      </c>
      <c r="P302" s="2">
        <f t="shared" si="154"/>
        <v>0</v>
      </c>
      <c r="Q302" s="91">
        <f t="shared" si="154"/>
        <v>0</v>
      </c>
      <c r="R302" s="2">
        <f aca="true" t="shared" si="155" ref="R302:S305">SUM(H302+J302+L302+N302+P302)</f>
        <v>0</v>
      </c>
      <c r="S302" s="91">
        <f t="shared" si="155"/>
        <v>0</v>
      </c>
    </row>
    <row r="303" spans="1:19" ht="12.75">
      <c r="A303" s="52"/>
      <c r="B303" s="52"/>
      <c r="C303" s="52"/>
      <c r="D303" s="52"/>
      <c r="E303" s="44"/>
      <c r="F303" s="17" t="s">
        <v>94</v>
      </c>
      <c r="G303" s="2"/>
      <c r="H303" s="14">
        <f aca="true" t="shared" si="156" ref="H303:Q303">SUM(H300+H302)</f>
        <v>0</v>
      </c>
      <c r="I303" s="92">
        <f t="shared" si="156"/>
        <v>0</v>
      </c>
      <c r="J303" s="14">
        <f t="shared" si="156"/>
        <v>0</v>
      </c>
      <c r="K303" s="92">
        <f t="shared" si="156"/>
        <v>0</v>
      </c>
      <c r="L303" s="14">
        <f t="shared" si="156"/>
        <v>0</v>
      </c>
      <c r="M303" s="92">
        <f t="shared" si="156"/>
        <v>0</v>
      </c>
      <c r="N303" s="14">
        <f t="shared" si="156"/>
        <v>0</v>
      </c>
      <c r="O303" s="92">
        <f t="shared" si="156"/>
        <v>0</v>
      </c>
      <c r="P303" s="14">
        <f t="shared" si="156"/>
        <v>0</v>
      </c>
      <c r="Q303" s="92">
        <f t="shared" si="156"/>
        <v>0</v>
      </c>
      <c r="R303" s="2">
        <f t="shared" si="155"/>
        <v>0</v>
      </c>
      <c r="S303" s="91">
        <f t="shared" si="155"/>
        <v>0</v>
      </c>
    </row>
    <row r="304" spans="1:19" ht="12.75">
      <c r="A304" s="50"/>
      <c r="B304" s="50"/>
      <c r="C304" s="50"/>
      <c r="D304" s="50"/>
      <c r="E304" s="10"/>
      <c r="F304" s="1" t="s">
        <v>1</v>
      </c>
      <c r="G304" s="6">
        <v>0.23</v>
      </c>
      <c r="H304" s="2">
        <f aca="true" t="shared" si="157" ref="H304:Q304">(H303*$G304)</f>
        <v>0</v>
      </c>
      <c r="I304" s="91">
        <f t="shared" si="157"/>
        <v>0</v>
      </c>
      <c r="J304" s="2">
        <f t="shared" si="157"/>
        <v>0</v>
      </c>
      <c r="K304" s="91">
        <f t="shared" si="157"/>
        <v>0</v>
      </c>
      <c r="L304" s="2">
        <f t="shared" si="157"/>
        <v>0</v>
      </c>
      <c r="M304" s="91">
        <f t="shared" si="157"/>
        <v>0</v>
      </c>
      <c r="N304" s="2">
        <f t="shared" si="157"/>
        <v>0</v>
      </c>
      <c r="O304" s="91">
        <f t="shared" si="157"/>
        <v>0</v>
      </c>
      <c r="P304" s="2">
        <f t="shared" si="157"/>
        <v>0</v>
      </c>
      <c r="Q304" s="91">
        <f t="shared" si="157"/>
        <v>0</v>
      </c>
      <c r="R304" s="2">
        <f t="shared" si="155"/>
        <v>0</v>
      </c>
      <c r="S304" s="91">
        <f t="shared" si="155"/>
        <v>0</v>
      </c>
    </row>
    <row r="305" spans="1:19" ht="12.75">
      <c r="A305" s="52"/>
      <c r="B305" s="52"/>
      <c r="C305" s="52"/>
      <c r="D305" s="52"/>
      <c r="E305" s="44"/>
      <c r="F305" s="1" t="s">
        <v>90</v>
      </c>
      <c r="G305" s="2">
        <v>17412</v>
      </c>
      <c r="H305" s="2">
        <f>($G305*1.1*H296)</f>
        <v>0</v>
      </c>
      <c r="I305" s="91">
        <f>($G305*1.1*I296)</f>
        <v>0</v>
      </c>
      <c r="J305" s="2">
        <f>($G305*1.1*1.1*J296)</f>
        <v>0</v>
      </c>
      <c r="K305" s="91">
        <f>($G305*1.1*1.1*K296)</f>
        <v>0</v>
      </c>
      <c r="L305" s="2">
        <f>($G305*1.1*1.1*1.1*L296)</f>
        <v>0</v>
      </c>
      <c r="M305" s="91">
        <f>($G305*1.1*1.1*1.1*M296)</f>
        <v>0</v>
      </c>
      <c r="N305" s="2">
        <f>($G305*1.1*1.1*1.1*1.1*N296)</f>
        <v>0</v>
      </c>
      <c r="O305" s="91">
        <f>($G305*1.1*1.1*1.1*1.1*O296)</f>
        <v>0</v>
      </c>
      <c r="P305" s="2">
        <f>($G305*1.1*1.1*1.1*1.1*1.1*P296)</f>
        <v>0</v>
      </c>
      <c r="Q305" s="91">
        <f>($G305*1.1*1.1*1.1*1.1*1.1*Q296)</f>
        <v>0</v>
      </c>
      <c r="R305" s="2">
        <f t="shared" si="155"/>
        <v>0</v>
      </c>
      <c r="S305" s="91">
        <f t="shared" si="155"/>
        <v>0</v>
      </c>
    </row>
    <row r="306" spans="1:19" ht="12.75">
      <c r="A306" s="52"/>
      <c r="B306" s="52"/>
      <c r="C306" s="52"/>
      <c r="D306" s="52"/>
      <c r="E306" s="44"/>
      <c r="F306" s="63" t="s">
        <v>93</v>
      </c>
      <c r="G306" s="13"/>
      <c r="H306" s="14">
        <f aca="true" t="shared" si="158" ref="H306:S306">SUM(H304:H305)</f>
        <v>0</v>
      </c>
      <c r="I306" s="92">
        <f t="shared" si="158"/>
        <v>0</v>
      </c>
      <c r="J306" s="14">
        <f t="shared" si="158"/>
        <v>0</v>
      </c>
      <c r="K306" s="92">
        <f t="shared" si="158"/>
        <v>0</v>
      </c>
      <c r="L306" s="14">
        <f t="shared" si="158"/>
        <v>0</v>
      </c>
      <c r="M306" s="92">
        <f t="shared" si="158"/>
        <v>0</v>
      </c>
      <c r="N306" s="14">
        <f t="shared" si="158"/>
        <v>0</v>
      </c>
      <c r="O306" s="92">
        <f t="shared" si="158"/>
        <v>0</v>
      </c>
      <c r="P306" s="14">
        <f t="shared" si="158"/>
        <v>0</v>
      </c>
      <c r="Q306" s="92">
        <f t="shared" si="158"/>
        <v>0</v>
      </c>
      <c r="R306" s="14">
        <f t="shared" si="158"/>
        <v>0</v>
      </c>
      <c r="S306" s="92">
        <f t="shared" si="158"/>
        <v>0</v>
      </c>
    </row>
    <row r="307" spans="1:19" ht="12.75">
      <c r="A307" s="178" t="s">
        <v>95</v>
      </c>
      <c r="B307" s="178"/>
      <c r="C307" s="178"/>
      <c r="D307" s="178"/>
      <c r="E307" s="178"/>
      <c r="F307" s="156"/>
      <c r="H307" s="8">
        <f aca="true" t="shared" si="159" ref="H307:S307">(H303+H306)</f>
        <v>0</v>
      </c>
      <c r="I307" s="93">
        <f t="shared" si="159"/>
        <v>0</v>
      </c>
      <c r="J307" s="8">
        <f t="shared" si="159"/>
        <v>0</v>
      </c>
      <c r="K307" s="93">
        <f t="shared" si="159"/>
        <v>0</v>
      </c>
      <c r="L307" s="8">
        <f t="shared" si="159"/>
        <v>0</v>
      </c>
      <c r="M307" s="93">
        <f t="shared" si="159"/>
        <v>0</v>
      </c>
      <c r="N307" s="8">
        <f t="shared" si="159"/>
        <v>0</v>
      </c>
      <c r="O307" s="93">
        <f t="shared" si="159"/>
        <v>0</v>
      </c>
      <c r="P307" s="8">
        <f t="shared" si="159"/>
        <v>0</v>
      </c>
      <c r="Q307" s="93">
        <f t="shared" si="159"/>
        <v>0</v>
      </c>
      <c r="R307" s="8">
        <f t="shared" si="159"/>
        <v>0</v>
      </c>
      <c r="S307" s="93">
        <f t="shared" si="159"/>
        <v>0</v>
      </c>
    </row>
    <row r="308" spans="1:19" ht="12.75">
      <c r="A308" s="40"/>
      <c r="B308" s="40"/>
      <c r="C308" s="40"/>
      <c r="D308" s="40"/>
      <c r="E308" s="40"/>
      <c r="F308" s="37"/>
      <c r="G308" s="37"/>
      <c r="H308" s="39"/>
      <c r="I308" s="91"/>
      <c r="J308" s="37"/>
      <c r="K308" s="90"/>
      <c r="L308" s="37"/>
      <c r="M308" s="90"/>
      <c r="N308" s="37"/>
      <c r="O308" s="90"/>
      <c r="P308" s="37"/>
      <c r="Q308" s="90"/>
      <c r="R308" s="37"/>
      <c r="S308" s="90"/>
    </row>
    <row r="309" spans="1:19" ht="12.75">
      <c r="A309" s="50" t="s">
        <v>63</v>
      </c>
      <c r="B309" s="173"/>
      <c r="C309" s="173"/>
      <c r="D309" s="173"/>
      <c r="E309" s="173"/>
      <c r="F309" s="176" t="s">
        <v>88</v>
      </c>
      <c r="G309" s="177"/>
      <c r="H309" s="88"/>
      <c r="I309" s="106"/>
      <c r="J309" s="88"/>
      <c r="K309" s="106"/>
      <c r="L309" s="88"/>
      <c r="M309" s="106"/>
      <c r="N309" s="88"/>
      <c r="O309" s="106"/>
      <c r="P309" s="88"/>
      <c r="Q309" s="106"/>
      <c r="S309" s="90"/>
    </row>
    <row r="310" spans="1:19" ht="12.75">
      <c r="A310" s="50" t="s">
        <v>64</v>
      </c>
      <c r="B310" s="173"/>
      <c r="C310" s="173"/>
      <c r="D310" s="173"/>
      <c r="E310" s="173"/>
      <c r="F310" s="179" t="s">
        <v>29</v>
      </c>
      <c r="G310" s="180"/>
      <c r="H310" s="23">
        <f>(G311*1.03)</f>
        <v>0</v>
      </c>
      <c r="I310" s="97">
        <f>H310</f>
        <v>0</v>
      </c>
      <c r="J310" s="23">
        <f>(H310*1.03)</f>
        <v>0</v>
      </c>
      <c r="K310" s="97">
        <f>J310</f>
        <v>0</v>
      </c>
      <c r="L310" s="23">
        <f>(J310*1.03)</f>
        <v>0</v>
      </c>
      <c r="M310" s="97">
        <f>L310</f>
        <v>0</v>
      </c>
      <c r="N310" s="23">
        <f>(L310*1.03)</f>
        <v>0</v>
      </c>
      <c r="O310" s="97">
        <f>N310</f>
        <v>0</v>
      </c>
      <c r="P310" s="23">
        <f>(N310*1.03)</f>
        <v>0</v>
      </c>
      <c r="Q310" s="97">
        <f>P310</f>
        <v>0</v>
      </c>
      <c r="S310" s="90"/>
    </row>
    <row r="311" spans="1:19" ht="12.75">
      <c r="A311" s="51" t="s">
        <v>65</v>
      </c>
      <c r="B311" s="181"/>
      <c r="C311" s="181"/>
      <c r="D311" s="181"/>
      <c r="E311" s="181"/>
      <c r="F311" s="64" t="s">
        <v>30</v>
      </c>
      <c r="G311" s="24"/>
      <c r="H311" s="2">
        <f aca="true" t="shared" si="160" ref="H311:Q311">(H310*H309)</f>
        <v>0</v>
      </c>
      <c r="I311" s="91">
        <f t="shared" si="160"/>
        <v>0</v>
      </c>
      <c r="J311" s="2">
        <f t="shared" si="160"/>
        <v>0</v>
      </c>
      <c r="K311" s="91">
        <f t="shared" si="160"/>
        <v>0</v>
      </c>
      <c r="L311" s="2">
        <f t="shared" si="160"/>
        <v>0</v>
      </c>
      <c r="M311" s="91">
        <f t="shared" si="160"/>
        <v>0</v>
      </c>
      <c r="N311" s="2">
        <f t="shared" si="160"/>
        <v>0</v>
      </c>
      <c r="O311" s="91">
        <f t="shared" si="160"/>
        <v>0</v>
      </c>
      <c r="P311" s="2">
        <f t="shared" si="160"/>
        <v>0</v>
      </c>
      <c r="Q311" s="91">
        <f t="shared" si="160"/>
        <v>0</v>
      </c>
      <c r="R311" s="2">
        <f>SUM(H311+J311+L311+N311+P311)</f>
        <v>0</v>
      </c>
      <c r="S311" s="91">
        <f>SUM(I311+K311+M311+O311+Q311)</f>
        <v>0</v>
      </c>
    </row>
    <row r="312" spans="1:19" ht="12.75">
      <c r="A312" s="50" t="s">
        <v>66</v>
      </c>
      <c r="B312" s="173"/>
      <c r="C312" s="173"/>
      <c r="D312" s="173"/>
      <c r="E312" s="173"/>
      <c r="F312" s="1" t="s">
        <v>8</v>
      </c>
      <c r="G312" s="21"/>
      <c r="H312" s="2">
        <f>IF($G312&gt;=300,($G312+100)*H309,0)</f>
        <v>0</v>
      </c>
      <c r="I312" s="91">
        <f>IF($G312&gt;=300,($G312+100)*I309,0)</f>
        <v>0</v>
      </c>
      <c r="J312" s="2">
        <f>IF($G312&gt;=300,($G312+200)*J309,0)</f>
        <v>0</v>
      </c>
      <c r="K312" s="91">
        <f>IF($G312&gt;=300,($G312+200)*K309,0)</f>
        <v>0</v>
      </c>
      <c r="L312" s="2">
        <f>IF($G312&gt;=300,($G312+300)*L309,0)</f>
        <v>0</v>
      </c>
      <c r="M312" s="91">
        <f>IF($G312&gt;=300,($G312+300)*M309,0)</f>
        <v>0</v>
      </c>
      <c r="N312" s="2">
        <f>IF($G312&gt;=300,($G312+400)*N309,0)</f>
        <v>0</v>
      </c>
      <c r="O312" s="91">
        <f>IF($G312&gt;=300,($G312+400)*O309,0)</f>
        <v>0</v>
      </c>
      <c r="P312" s="2">
        <f>IF($G312&gt;=300,($G312+500)*P309,0)</f>
        <v>0</v>
      </c>
      <c r="Q312" s="91">
        <f>IF($G312&gt;=300,($G312+500)*Q309,0)</f>
        <v>0</v>
      </c>
      <c r="R312" s="2">
        <f>SUM(H312+J312+L312+N312+P312)</f>
        <v>0</v>
      </c>
      <c r="S312" s="91">
        <f>SUM(I312+K312+M312+O312+Q312)</f>
        <v>0</v>
      </c>
    </row>
    <row r="313" spans="1:19" ht="12.75">
      <c r="A313" s="50" t="s">
        <v>67</v>
      </c>
      <c r="B313" s="173"/>
      <c r="C313" s="173"/>
      <c r="D313" s="173"/>
      <c r="E313" s="173"/>
      <c r="F313" s="174" t="s">
        <v>89</v>
      </c>
      <c r="G313" s="175"/>
      <c r="H313" s="14">
        <f aca="true" t="shared" si="161" ref="H313:S313">SUM(H311:H312)</f>
        <v>0</v>
      </c>
      <c r="I313" s="92">
        <f t="shared" si="161"/>
        <v>0</v>
      </c>
      <c r="J313" s="14">
        <f t="shared" si="161"/>
        <v>0</v>
      </c>
      <c r="K313" s="92">
        <f t="shared" si="161"/>
        <v>0</v>
      </c>
      <c r="L313" s="14">
        <f t="shared" si="161"/>
        <v>0</v>
      </c>
      <c r="M313" s="92">
        <f t="shared" si="161"/>
        <v>0</v>
      </c>
      <c r="N313" s="14">
        <f t="shared" si="161"/>
        <v>0</v>
      </c>
      <c r="O313" s="92">
        <f t="shared" si="161"/>
        <v>0</v>
      </c>
      <c r="P313" s="14">
        <f t="shared" si="161"/>
        <v>0</v>
      </c>
      <c r="Q313" s="92">
        <f t="shared" si="161"/>
        <v>0</v>
      </c>
      <c r="R313" s="14">
        <f t="shared" si="161"/>
        <v>0</v>
      </c>
      <c r="S313" s="92">
        <f t="shared" si="161"/>
        <v>0</v>
      </c>
    </row>
    <row r="314" spans="1:19" ht="12.75">
      <c r="A314" s="52" t="s">
        <v>70</v>
      </c>
      <c r="B314" s="125"/>
      <c r="C314" s="121" t="s">
        <v>179</v>
      </c>
      <c r="D314" s="125"/>
      <c r="E314" s="121" t="s">
        <v>178</v>
      </c>
      <c r="F314" s="176" t="s">
        <v>91</v>
      </c>
      <c r="G314" s="177"/>
      <c r="H314" s="135"/>
      <c r="I314" s="106"/>
      <c r="J314" s="135"/>
      <c r="K314" s="106"/>
      <c r="L314" s="135"/>
      <c r="M314" s="106"/>
      <c r="N314" s="135"/>
      <c r="O314" s="106"/>
      <c r="P314" s="135"/>
      <c r="Q314" s="106"/>
      <c r="R314" s="136"/>
      <c r="S314" s="104"/>
    </row>
    <row r="315" spans="1:19" ht="12.75">
      <c r="A315" s="52" t="s">
        <v>69</v>
      </c>
      <c r="B315" s="125"/>
      <c r="C315" s="121" t="s">
        <v>180</v>
      </c>
      <c r="D315" s="125"/>
      <c r="E315" s="121" t="s">
        <v>178</v>
      </c>
      <c r="F315" s="174" t="s">
        <v>92</v>
      </c>
      <c r="G315" s="175"/>
      <c r="H315" s="2">
        <f aca="true" t="shared" si="162" ref="H315:Q315">(H310/3*H314)</f>
        <v>0</v>
      </c>
      <c r="I315" s="91">
        <f t="shared" si="162"/>
        <v>0</v>
      </c>
      <c r="J315" s="2">
        <f t="shared" si="162"/>
        <v>0</v>
      </c>
      <c r="K315" s="91">
        <f t="shared" si="162"/>
        <v>0</v>
      </c>
      <c r="L315" s="2">
        <f t="shared" si="162"/>
        <v>0</v>
      </c>
      <c r="M315" s="91">
        <f t="shared" si="162"/>
        <v>0</v>
      </c>
      <c r="N315" s="2">
        <f t="shared" si="162"/>
        <v>0</v>
      </c>
      <c r="O315" s="91">
        <f t="shared" si="162"/>
        <v>0</v>
      </c>
      <c r="P315" s="2">
        <f t="shared" si="162"/>
        <v>0</v>
      </c>
      <c r="Q315" s="91">
        <f t="shared" si="162"/>
        <v>0</v>
      </c>
      <c r="R315" s="2">
        <f aca="true" t="shared" si="163" ref="R315:S318">SUM(H315+J315+L315+N315+P315)</f>
        <v>0</v>
      </c>
      <c r="S315" s="91">
        <f t="shared" si="163"/>
        <v>0</v>
      </c>
    </row>
    <row r="316" spans="1:19" ht="12.75">
      <c r="A316" s="52"/>
      <c r="B316" s="52"/>
      <c r="C316" s="52"/>
      <c r="D316" s="52"/>
      <c r="E316" s="44"/>
      <c r="F316" s="17" t="s">
        <v>94</v>
      </c>
      <c r="G316" s="2"/>
      <c r="H316" s="14">
        <f aca="true" t="shared" si="164" ref="H316:Q316">SUM(H313+H315)</f>
        <v>0</v>
      </c>
      <c r="I316" s="92">
        <f t="shared" si="164"/>
        <v>0</v>
      </c>
      <c r="J316" s="14">
        <f t="shared" si="164"/>
        <v>0</v>
      </c>
      <c r="K316" s="92">
        <f t="shared" si="164"/>
        <v>0</v>
      </c>
      <c r="L316" s="14">
        <f t="shared" si="164"/>
        <v>0</v>
      </c>
      <c r="M316" s="92">
        <f t="shared" si="164"/>
        <v>0</v>
      </c>
      <c r="N316" s="14">
        <f t="shared" si="164"/>
        <v>0</v>
      </c>
      <c r="O316" s="92">
        <f t="shared" si="164"/>
        <v>0</v>
      </c>
      <c r="P316" s="14">
        <f t="shared" si="164"/>
        <v>0</v>
      </c>
      <c r="Q316" s="92">
        <f t="shared" si="164"/>
        <v>0</v>
      </c>
      <c r="R316" s="2">
        <f t="shared" si="163"/>
        <v>0</v>
      </c>
      <c r="S316" s="91">
        <f t="shared" si="163"/>
        <v>0</v>
      </c>
    </row>
    <row r="317" spans="1:19" ht="12.75">
      <c r="A317" s="50"/>
      <c r="B317" s="50"/>
      <c r="C317" s="50"/>
      <c r="D317" s="50"/>
      <c r="E317" s="10"/>
      <c r="F317" s="1" t="s">
        <v>1</v>
      </c>
      <c r="G317" s="6">
        <v>0.23</v>
      </c>
      <c r="H317" s="2">
        <f aca="true" t="shared" si="165" ref="H317:Q317">(H316*$G317)</f>
        <v>0</v>
      </c>
      <c r="I317" s="91">
        <f t="shared" si="165"/>
        <v>0</v>
      </c>
      <c r="J317" s="2">
        <f t="shared" si="165"/>
        <v>0</v>
      </c>
      <c r="K317" s="91">
        <f t="shared" si="165"/>
        <v>0</v>
      </c>
      <c r="L317" s="2">
        <f t="shared" si="165"/>
        <v>0</v>
      </c>
      <c r="M317" s="91">
        <f t="shared" si="165"/>
        <v>0</v>
      </c>
      <c r="N317" s="2">
        <f t="shared" si="165"/>
        <v>0</v>
      </c>
      <c r="O317" s="91">
        <f t="shared" si="165"/>
        <v>0</v>
      </c>
      <c r="P317" s="2">
        <f t="shared" si="165"/>
        <v>0</v>
      </c>
      <c r="Q317" s="91">
        <f t="shared" si="165"/>
        <v>0</v>
      </c>
      <c r="R317" s="2">
        <f t="shared" si="163"/>
        <v>0</v>
      </c>
      <c r="S317" s="91">
        <f t="shared" si="163"/>
        <v>0</v>
      </c>
    </row>
    <row r="318" spans="1:19" ht="12.75">
      <c r="A318" s="52"/>
      <c r="B318" s="52"/>
      <c r="C318" s="52"/>
      <c r="D318" s="52"/>
      <c r="E318" s="44"/>
      <c r="F318" s="1" t="s">
        <v>90</v>
      </c>
      <c r="G318" s="2">
        <v>17412</v>
      </c>
      <c r="H318" s="2">
        <f>($G318*1.1*H309)</f>
        <v>0</v>
      </c>
      <c r="I318" s="91">
        <f>($G318*1.1*I309)</f>
        <v>0</v>
      </c>
      <c r="J318" s="2">
        <f>($G318*1.1*1.1*J309)</f>
        <v>0</v>
      </c>
      <c r="K318" s="91">
        <f>($G318*1.1*1.1*K309)</f>
        <v>0</v>
      </c>
      <c r="L318" s="2">
        <f>($G318*1.1*1.1*1.1*L309)</f>
        <v>0</v>
      </c>
      <c r="M318" s="91">
        <f>($G318*1.1*1.1*1.1*M309)</f>
        <v>0</v>
      </c>
      <c r="N318" s="2">
        <f>($G318*1.1*1.1*1.1*1.1*N309)</f>
        <v>0</v>
      </c>
      <c r="O318" s="91">
        <f>($G318*1.1*1.1*1.1*1.1*O309)</f>
        <v>0</v>
      </c>
      <c r="P318" s="2">
        <f>($G318*1.1*1.1*1.1*1.1*1.1*P309)</f>
        <v>0</v>
      </c>
      <c r="Q318" s="91">
        <f>($G318*1.1*1.1*1.1*1.1*1.1*Q309)</f>
        <v>0</v>
      </c>
      <c r="R318" s="2">
        <f t="shared" si="163"/>
        <v>0</v>
      </c>
      <c r="S318" s="91">
        <f t="shared" si="163"/>
        <v>0</v>
      </c>
    </row>
    <row r="319" spans="1:19" ht="12.75">
      <c r="A319" s="52"/>
      <c r="B319" s="52"/>
      <c r="C319" s="52"/>
      <c r="D319" s="52"/>
      <c r="E319" s="44"/>
      <c r="F319" s="63" t="s">
        <v>93</v>
      </c>
      <c r="G319" s="13"/>
      <c r="H319" s="14">
        <f aca="true" t="shared" si="166" ref="H319:S319">SUM(H317:H318)</f>
        <v>0</v>
      </c>
      <c r="I319" s="92">
        <f t="shared" si="166"/>
        <v>0</v>
      </c>
      <c r="J319" s="14">
        <f t="shared" si="166"/>
        <v>0</v>
      </c>
      <c r="K319" s="92">
        <f t="shared" si="166"/>
        <v>0</v>
      </c>
      <c r="L319" s="14">
        <f t="shared" si="166"/>
        <v>0</v>
      </c>
      <c r="M319" s="92">
        <f t="shared" si="166"/>
        <v>0</v>
      </c>
      <c r="N319" s="14">
        <f t="shared" si="166"/>
        <v>0</v>
      </c>
      <c r="O319" s="92">
        <f t="shared" si="166"/>
        <v>0</v>
      </c>
      <c r="P319" s="14">
        <f t="shared" si="166"/>
        <v>0</v>
      </c>
      <c r="Q319" s="92">
        <f t="shared" si="166"/>
        <v>0</v>
      </c>
      <c r="R319" s="14">
        <f t="shared" si="166"/>
        <v>0</v>
      </c>
      <c r="S319" s="92">
        <f t="shared" si="166"/>
        <v>0</v>
      </c>
    </row>
    <row r="320" spans="1:19" ht="12.75">
      <c r="A320" s="178" t="s">
        <v>95</v>
      </c>
      <c r="B320" s="178"/>
      <c r="C320" s="178"/>
      <c r="D320" s="178"/>
      <c r="E320" s="178"/>
      <c r="F320" s="156"/>
      <c r="H320" s="8">
        <f aca="true" t="shared" si="167" ref="H320:S320">(H316+H319)</f>
        <v>0</v>
      </c>
      <c r="I320" s="93">
        <f t="shared" si="167"/>
        <v>0</v>
      </c>
      <c r="J320" s="8">
        <f t="shared" si="167"/>
        <v>0</v>
      </c>
      <c r="K320" s="93">
        <f t="shared" si="167"/>
        <v>0</v>
      </c>
      <c r="L320" s="8">
        <f t="shared" si="167"/>
        <v>0</v>
      </c>
      <c r="M320" s="93">
        <f t="shared" si="167"/>
        <v>0</v>
      </c>
      <c r="N320" s="8">
        <f t="shared" si="167"/>
        <v>0</v>
      </c>
      <c r="O320" s="93">
        <f t="shared" si="167"/>
        <v>0</v>
      </c>
      <c r="P320" s="8">
        <f t="shared" si="167"/>
        <v>0</v>
      </c>
      <c r="Q320" s="93">
        <f t="shared" si="167"/>
        <v>0</v>
      </c>
      <c r="R320" s="8">
        <f t="shared" si="167"/>
        <v>0</v>
      </c>
      <c r="S320" s="93">
        <f t="shared" si="167"/>
        <v>0</v>
      </c>
    </row>
    <row r="321" spans="1:19" ht="12.75">
      <c r="A321" s="40"/>
      <c r="B321" s="40"/>
      <c r="C321" s="40"/>
      <c r="D321" s="40"/>
      <c r="E321" s="40"/>
      <c r="F321" s="37"/>
      <c r="G321" s="37"/>
      <c r="H321" s="39"/>
      <c r="I321" s="91"/>
      <c r="J321" s="37"/>
      <c r="K321" s="90"/>
      <c r="L321" s="37"/>
      <c r="M321" s="90"/>
      <c r="N321" s="37"/>
      <c r="O321" s="90"/>
      <c r="P321" s="37"/>
      <c r="Q321" s="90"/>
      <c r="R321" s="37"/>
      <c r="S321" s="90"/>
    </row>
    <row r="322" spans="1:19" ht="12.75">
      <c r="A322" s="50" t="s">
        <v>63</v>
      </c>
      <c r="B322" s="173"/>
      <c r="C322" s="173"/>
      <c r="D322" s="173"/>
      <c r="E322" s="173"/>
      <c r="F322" s="176" t="s">
        <v>88</v>
      </c>
      <c r="G322" s="177"/>
      <c r="H322" s="88"/>
      <c r="I322" s="106"/>
      <c r="J322" s="88"/>
      <c r="K322" s="106"/>
      <c r="L322" s="88"/>
      <c r="M322" s="106"/>
      <c r="N322" s="88"/>
      <c r="O322" s="106"/>
      <c r="P322" s="88"/>
      <c r="Q322" s="106"/>
      <c r="S322" s="90"/>
    </row>
    <row r="323" spans="1:19" ht="12.75">
      <c r="A323" s="50" t="s">
        <v>64</v>
      </c>
      <c r="B323" s="173"/>
      <c r="C323" s="173"/>
      <c r="D323" s="173"/>
      <c r="E323" s="173"/>
      <c r="F323" s="179" t="s">
        <v>29</v>
      </c>
      <c r="G323" s="180"/>
      <c r="H323" s="23">
        <f>(G324*1.03)</f>
        <v>0</v>
      </c>
      <c r="I323" s="97">
        <f>H323</f>
        <v>0</v>
      </c>
      <c r="J323" s="23">
        <f>(H323*1.03)</f>
        <v>0</v>
      </c>
      <c r="K323" s="97">
        <f>J323</f>
        <v>0</v>
      </c>
      <c r="L323" s="23">
        <f>(J323*1.03)</f>
        <v>0</v>
      </c>
      <c r="M323" s="97">
        <f>L323</f>
        <v>0</v>
      </c>
      <c r="N323" s="23">
        <f>(L323*1.03)</f>
        <v>0</v>
      </c>
      <c r="O323" s="97">
        <f>N323</f>
        <v>0</v>
      </c>
      <c r="P323" s="23">
        <f>(N323*1.03)</f>
        <v>0</v>
      </c>
      <c r="Q323" s="97">
        <f>P323</f>
        <v>0</v>
      </c>
      <c r="S323" s="90"/>
    </row>
    <row r="324" spans="1:19" ht="12.75">
      <c r="A324" s="51" t="s">
        <v>65</v>
      </c>
      <c r="B324" s="181"/>
      <c r="C324" s="181"/>
      <c r="D324" s="181"/>
      <c r="E324" s="181"/>
      <c r="F324" s="64" t="s">
        <v>30</v>
      </c>
      <c r="G324" s="24"/>
      <c r="H324" s="2">
        <f aca="true" t="shared" si="168" ref="H324:Q324">(H323*H322)</f>
        <v>0</v>
      </c>
      <c r="I324" s="91">
        <f t="shared" si="168"/>
        <v>0</v>
      </c>
      <c r="J324" s="2">
        <f t="shared" si="168"/>
        <v>0</v>
      </c>
      <c r="K324" s="91">
        <f t="shared" si="168"/>
        <v>0</v>
      </c>
      <c r="L324" s="2">
        <f t="shared" si="168"/>
        <v>0</v>
      </c>
      <c r="M324" s="91">
        <f t="shared" si="168"/>
        <v>0</v>
      </c>
      <c r="N324" s="2">
        <f t="shared" si="168"/>
        <v>0</v>
      </c>
      <c r="O324" s="91">
        <f t="shared" si="168"/>
        <v>0</v>
      </c>
      <c r="P324" s="2">
        <f t="shared" si="168"/>
        <v>0</v>
      </c>
      <c r="Q324" s="91">
        <f t="shared" si="168"/>
        <v>0</v>
      </c>
      <c r="R324" s="2">
        <f>SUM(H324+J324+L324+N324+P324)</f>
        <v>0</v>
      </c>
      <c r="S324" s="91">
        <f>SUM(I324+K324+M324+O324+Q324)</f>
        <v>0</v>
      </c>
    </row>
    <row r="325" spans="1:19" ht="12.75">
      <c r="A325" s="50" t="s">
        <v>66</v>
      </c>
      <c r="B325" s="173"/>
      <c r="C325" s="173"/>
      <c r="D325" s="173"/>
      <c r="E325" s="173"/>
      <c r="F325" s="1" t="s">
        <v>8</v>
      </c>
      <c r="G325" s="21"/>
      <c r="H325" s="2">
        <f>IF($G325&gt;=300,($G325+100)*H322,0)</f>
        <v>0</v>
      </c>
      <c r="I325" s="91">
        <f>IF($G325&gt;=300,($G325+100)*I322,0)</f>
        <v>0</v>
      </c>
      <c r="J325" s="2">
        <f>IF($G325&gt;=300,($G325+200)*J322,0)</f>
        <v>0</v>
      </c>
      <c r="K325" s="91">
        <f>IF($G325&gt;=300,($G325+200)*K322,0)</f>
        <v>0</v>
      </c>
      <c r="L325" s="2">
        <f>IF($G325&gt;=300,($G325+300)*L322,0)</f>
        <v>0</v>
      </c>
      <c r="M325" s="91">
        <f>IF($G325&gt;=300,($G325+300)*M322,0)</f>
        <v>0</v>
      </c>
      <c r="N325" s="2">
        <f>IF($G325&gt;=300,($G325+400)*N322,0)</f>
        <v>0</v>
      </c>
      <c r="O325" s="91">
        <f>IF($G325&gt;=300,($G325+400)*O322,0)</f>
        <v>0</v>
      </c>
      <c r="P325" s="2">
        <f>IF($G325&gt;=300,($G325+500)*P322,0)</f>
        <v>0</v>
      </c>
      <c r="Q325" s="91">
        <f>IF($G325&gt;=300,($G325+500)*Q322,0)</f>
        <v>0</v>
      </c>
      <c r="R325" s="2">
        <f>SUM(H325+J325+L325+N325+P325)</f>
        <v>0</v>
      </c>
      <c r="S325" s="91">
        <f>SUM(I325+K325+M325+O325+Q325)</f>
        <v>0</v>
      </c>
    </row>
    <row r="326" spans="1:19" ht="12.75">
      <c r="A326" s="50" t="s">
        <v>67</v>
      </c>
      <c r="B326" s="173"/>
      <c r="C326" s="173"/>
      <c r="D326" s="173"/>
      <c r="E326" s="173"/>
      <c r="F326" s="174" t="s">
        <v>89</v>
      </c>
      <c r="G326" s="175"/>
      <c r="H326" s="14">
        <f aca="true" t="shared" si="169" ref="H326:S326">SUM(H324:H325)</f>
        <v>0</v>
      </c>
      <c r="I326" s="92">
        <f t="shared" si="169"/>
        <v>0</v>
      </c>
      <c r="J326" s="14">
        <f t="shared" si="169"/>
        <v>0</v>
      </c>
      <c r="K326" s="92">
        <f t="shared" si="169"/>
        <v>0</v>
      </c>
      <c r="L326" s="14">
        <f t="shared" si="169"/>
        <v>0</v>
      </c>
      <c r="M326" s="92">
        <f t="shared" si="169"/>
        <v>0</v>
      </c>
      <c r="N326" s="14">
        <f t="shared" si="169"/>
        <v>0</v>
      </c>
      <c r="O326" s="92">
        <f t="shared" si="169"/>
        <v>0</v>
      </c>
      <c r="P326" s="14">
        <f t="shared" si="169"/>
        <v>0</v>
      </c>
      <c r="Q326" s="92">
        <f t="shared" si="169"/>
        <v>0</v>
      </c>
      <c r="R326" s="14">
        <f t="shared" si="169"/>
        <v>0</v>
      </c>
      <c r="S326" s="92">
        <f t="shared" si="169"/>
        <v>0</v>
      </c>
    </row>
    <row r="327" spans="1:19" ht="12.75">
      <c r="A327" s="52" t="s">
        <v>70</v>
      </c>
      <c r="B327" s="125"/>
      <c r="C327" s="121" t="s">
        <v>179</v>
      </c>
      <c r="D327" s="125"/>
      <c r="E327" s="121" t="s">
        <v>178</v>
      </c>
      <c r="F327" s="176" t="s">
        <v>91</v>
      </c>
      <c r="G327" s="177"/>
      <c r="H327" s="135"/>
      <c r="I327" s="106"/>
      <c r="J327" s="135"/>
      <c r="K327" s="106"/>
      <c r="L327" s="135"/>
      <c r="M327" s="106"/>
      <c r="N327" s="135"/>
      <c r="O327" s="106"/>
      <c r="P327" s="135"/>
      <c r="Q327" s="106"/>
      <c r="R327" s="136"/>
      <c r="S327" s="104"/>
    </row>
    <row r="328" spans="1:19" ht="12.75">
      <c r="A328" s="52" t="s">
        <v>69</v>
      </c>
      <c r="B328" s="125"/>
      <c r="C328" s="121" t="s">
        <v>180</v>
      </c>
      <c r="D328" s="125"/>
      <c r="E328" s="121" t="s">
        <v>178</v>
      </c>
      <c r="F328" s="174" t="s">
        <v>92</v>
      </c>
      <c r="G328" s="175"/>
      <c r="H328" s="2">
        <f aca="true" t="shared" si="170" ref="H328:Q328">(H323/3*H327)</f>
        <v>0</v>
      </c>
      <c r="I328" s="91">
        <f t="shared" si="170"/>
        <v>0</v>
      </c>
      <c r="J328" s="2">
        <f t="shared" si="170"/>
        <v>0</v>
      </c>
      <c r="K328" s="91">
        <f t="shared" si="170"/>
        <v>0</v>
      </c>
      <c r="L328" s="2">
        <f t="shared" si="170"/>
        <v>0</v>
      </c>
      <c r="M328" s="91">
        <f t="shared" si="170"/>
        <v>0</v>
      </c>
      <c r="N328" s="2">
        <f t="shared" si="170"/>
        <v>0</v>
      </c>
      <c r="O328" s="91">
        <f t="shared" si="170"/>
        <v>0</v>
      </c>
      <c r="P328" s="2">
        <f t="shared" si="170"/>
        <v>0</v>
      </c>
      <c r="Q328" s="91">
        <f t="shared" si="170"/>
        <v>0</v>
      </c>
      <c r="R328" s="2">
        <f aca="true" t="shared" si="171" ref="R328:S331">SUM(H328+J328+L328+N328+P328)</f>
        <v>0</v>
      </c>
      <c r="S328" s="91">
        <f t="shared" si="171"/>
        <v>0</v>
      </c>
    </row>
    <row r="329" spans="1:19" ht="12.75">
      <c r="A329" s="52"/>
      <c r="B329" s="52"/>
      <c r="C329" s="52"/>
      <c r="D329" s="52"/>
      <c r="E329" s="44"/>
      <c r="F329" s="17" t="s">
        <v>94</v>
      </c>
      <c r="G329" s="2"/>
      <c r="H329" s="14">
        <f aca="true" t="shared" si="172" ref="H329:Q329">SUM(H326+H328)</f>
        <v>0</v>
      </c>
      <c r="I329" s="92">
        <f t="shared" si="172"/>
        <v>0</v>
      </c>
      <c r="J329" s="14">
        <f t="shared" si="172"/>
        <v>0</v>
      </c>
      <c r="K329" s="92">
        <f t="shared" si="172"/>
        <v>0</v>
      </c>
      <c r="L329" s="14">
        <f t="shared" si="172"/>
        <v>0</v>
      </c>
      <c r="M329" s="92">
        <f t="shared" si="172"/>
        <v>0</v>
      </c>
      <c r="N329" s="14">
        <f t="shared" si="172"/>
        <v>0</v>
      </c>
      <c r="O329" s="92">
        <f t="shared" si="172"/>
        <v>0</v>
      </c>
      <c r="P329" s="14">
        <f t="shared" si="172"/>
        <v>0</v>
      </c>
      <c r="Q329" s="92">
        <f t="shared" si="172"/>
        <v>0</v>
      </c>
      <c r="R329" s="2">
        <f t="shared" si="171"/>
        <v>0</v>
      </c>
      <c r="S329" s="91">
        <f t="shared" si="171"/>
        <v>0</v>
      </c>
    </row>
    <row r="330" spans="1:19" ht="12.75">
      <c r="A330" s="50"/>
      <c r="B330" s="50"/>
      <c r="C330" s="50"/>
      <c r="D330" s="50"/>
      <c r="E330" s="10"/>
      <c r="F330" s="1" t="s">
        <v>1</v>
      </c>
      <c r="G330" s="6">
        <v>0.23</v>
      </c>
      <c r="H330" s="2">
        <f aca="true" t="shared" si="173" ref="H330:Q330">(H329*$G330)</f>
        <v>0</v>
      </c>
      <c r="I330" s="91">
        <f t="shared" si="173"/>
        <v>0</v>
      </c>
      <c r="J330" s="2">
        <f t="shared" si="173"/>
        <v>0</v>
      </c>
      <c r="K330" s="91">
        <f t="shared" si="173"/>
        <v>0</v>
      </c>
      <c r="L330" s="2">
        <f t="shared" si="173"/>
        <v>0</v>
      </c>
      <c r="M330" s="91">
        <f t="shared" si="173"/>
        <v>0</v>
      </c>
      <c r="N330" s="2">
        <f t="shared" si="173"/>
        <v>0</v>
      </c>
      <c r="O330" s="91">
        <f t="shared" si="173"/>
        <v>0</v>
      </c>
      <c r="P330" s="2">
        <f t="shared" si="173"/>
        <v>0</v>
      </c>
      <c r="Q330" s="91">
        <f t="shared" si="173"/>
        <v>0</v>
      </c>
      <c r="R330" s="2">
        <f t="shared" si="171"/>
        <v>0</v>
      </c>
      <c r="S330" s="91">
        <f t="shared" si="171"/>
        <v>0</v>
      </c>
    </row>
    <row r="331" spans="1:19" ht="12.75">
      <c r="A331" s="52"/>
      <c r="B331" s="52"/>
      <c r="C331" s="52"/>
      <c r="D331" s="52"/>
      <c r="E331" s="44"/>
      <c r="F331" s="1" t="s">
        <v>90</v>
      </c>
      <c r="G331" s="2">
        <v>17412</v>
      </c>
      <c r="H331" s="2">
        <f>($G331*1.1*H322)</f>
        <v>0</v>
      </c>
      <c r="I331" s="91">
        <f>($G331*1.1*I322)</f>
        <v>0</v>
      </c>
      <c r="J331" s="2">
        <f>($G331*1.1*1.1*J322)</f>
        <v>0</v>
      </c>
      <c r="K331" s="91">
        <f>($G331*1.1*1.1*K322)</f>
        <v>0</v>
      </c>
      <c r="L331" s="2">
        <f>($G331*1.1*1.1*1.1*L322)</f>
        <v>0</v>
      </c>
      <c r="M331" s="91">
        <f>($G331*1.1*1.1*1.1*M322)</f>
        <v>0</v>
      </c>
      <c r="N331" s="2">
        <f>($G331*1.1*1.1*1.1*1.1*N322)</f>
        <v>0</v>
      </c>
      <c r="O331" s="91">
        <f>($G331*1.1*1.1*1.1*1.1*O322)</f>
        <v>0</v>
      </c>
      <c r="P331" s="2">
        <f>($G331*1.1*1.1*1.1*1.1*1.1*P322)</f>
        <v>0</v>
      </c>
      <c r="Q331" s="91">
        <f>($G331*1.1*1.1*1.1*1.1*1.1*Q322)</f>
        <v>0</v>
      </c>
      <c r="R331" s="2">
        <f t="shared" si="171"/>
        <v>0</v>
      </c>
      <c r="S331" s="91">
        <f t="shared" si="171"/>
        <v>0</v>
      </c>
    </row>
    <row r="332" spans="1:19" ht="12.75">
      <c r="A332" s="52"/>
      <c r="B332" s="52"/>
      <c r="C332" s="52"/>
      <c r="D332" s="52"/>
      <c r="E332" s="44"/>
      <c r="F332" s="63" t="s">
        <v>93</v>
      </c>
      <c r="G332" s="13"/>
      <c r="H332" s="14">
        <f aca="true" t="shared" si="174" ref="H332:S332">SUM(H330:H331)</f>
        <v>0</v>
      </c>
      <c r="I332" s="92">
        <f t="shared" si="174"/>
        <v>0</v>
      </c>
      <c r="J332" s="14">
        <f t="shared" si="174"/>
        <v>0</v>
      </c>
      <c r="K332" s="92">
        <f t="shared" si="174"/>
        <v>0</v>
      </c>
      <c r="L332" s="14">
        <f t="shared" si="174"/>
        <v>0</v>
      </c>
      <c r="M332" s="92">
        <f t="shared" si="174"/>
        <v>0</v>
      </c>
      <c r="N332" s="14">
        <f t="shared" si="174"/>
        <v>0</v>
      </c>
      <c r="O332" s="92">
        <f t="shared" si="174"/>
        <v>0</v>
      </c>
      <c r="P332" s="14">
        <f t="shared" si="174"/>
        <v>0</v>
      </c>
      <c r="Q332" s="92">
        <f t="shared" si="174"/>
        <v>0</v>
      </c>
      <c r="R332" s="14">
        <f t="shared" si="174"/>
        <v>0</v>
      </c>
      <c r="S332" s="92">
        <f t="shared" si="174"/>
        <v>0</v>
      </c>
    </row>
    <row r="333" spans="1:19" ht="12.75">
      <c r="A333" s="178" t="s">
        <v>95</v>
      </c>
      <c r="B333" s="178"/>
      <c r="C333" s="178"/>
      <c r="D333" s="178"/>
      <c r="E333" s="178"/>
      <c r="F333" s="156"/>
      <c r="H333" s="8">
        <f aca="true" t="shared" si="175" ref="H333:S333">(H329+H332)</f>
        <v>0</v>
      </c>
      <c r="I333" s="93">
        <f t="shared" si="175"/>
        <v>0</v>
      </c>
      <c r="J333" s="8">
        <f t="shared" si="175"/>
        <v>0</v>
      </c>
      <c r="K333" s="93">
        <f t="shared" si="175"/>
        <v>0</v>
      </c>
      <c r="L333" s="8">
        <f t="shared" si="175"/>
        <v>0</v>
      </c>
      <c r="M333" s="93">
        <f t="shared" si="175"/>
        <v>0</v>
      </c>
      <c r="N333" s="8">
        <f t="shared" si="175"/>
        <v>0</v>
      </c>
      <c r="O333" s="93">
        <f t="shared" si="175"/>
        <v>0</v>
      </c>
      <c r="P333" s="8">
        <f t="shared" si="175"/>
        <v>0</v>
      </c>
      <c r="Q333" s="93">
        <f t="shared" si="175"/>
        <v>0</v>
      </c>
      <c r="R333" s="8">
        <f t="shared" si="175"/>
        <v>0</v>
      </c>
      <c r="S333" s="93">
        <f t="shared" si="175"/>
        <v>0</v>
      </c>
    </row>
    <row r="334" spans="1:19" ht="12.75">
      <c r="A334" s="40"/>
      <c r="B334" s="40"/>
      <c r="C334" s="40"/>
      <c r="D334" s="40"/>
      <c r="E334" s="40"/>
      <c r="F334" s="37"/>
      <c r="G334" s="37"/>
      <c r="H334" s="39"/>
      <c r="I334" s="91"/>
      <c r="J334" s="37"/>
      <c r="K334" s="90"/>
      <c r="L334" s="37"/>
      <c r="M334" s="90"/>
      <c r="N334" s="37"/>
      <c r="O334" s="90"/>
      <c r="P334" s="37"/>
      <c r="Q334" s="90"/>
      <c r="R334" s="37"/>
      <c r="S334" s="90"/>
    </row>
    <row r="335" spans="1:19" ht="12.75">
      <c r="A335" s="50" t="s">
        <v>63</v>
      </c>
      <c r="B335" s="173"/>
      <c r="C335" s="173"/>
      <c r="D335" s="173"/>
      <c r="E335" s="173"/>
      <c r="F335" s="176" t="s">
        <v>88</v>
      </c>
      <c r="G335" s="177"/>
      <c r="H335" s="88"/>
      <c r="I335" s="106"/>
      <c r="J335" s="88"/>
      <c r="K335" s="106"/>
      <c r="L335" s="88"/>
      <c r="M335" s="106"/>
      <c r="N335" s="88"/>
      <c r="O335" s="106"/>
      <c r="P335" s="88"/>
      <c r="Q335" s="106"/>
      <c r="S335" s="90"/>
    </row>
    <row r="336" spans="1:19" ht="12.75">
      <c r="A336" s="50" t="s">
        <v>64</v>
      </c>
      <c r="B336" s="173"/>
      <c r="C336" s="173"/>
      <c r="D336" s="173"/>
      <c r="E336" s="173"/>
      <c r="F336" s="179" t="s">
        <v>29</v>
      </c>
      <c r="G336" s="180"/>
      <c r="H336" s="23">
        <f>(G337*1.03)</f>
        <v>0</v>
      </c>
      <c r="I336" s="97">
        <f>H336</f>
        <v>0</v>
      </c>
      <c r="J336" s="23">
        <f>(H336*1.03)</f>
        <v>0</v>
      </c>
      <c r="K336" s="97">
        <f>J336</f>
        <v>0</v>
      </c>
      <c r="L336" s="23">
        <f>(J336*1.03)</f>
        <v>0</v>
      </c>
      <c r="M336" s="97">
        <f>L336</f>
        <v>0</v>
      </c>
      <c r="N336" s="23">
        <f>(L336*1.03)</f>
        <v>0</v>
      </c>
      <c r="O336" s="97">
        <f>N336</f>
        <v>0</v>
      </c>
      <c r="P336" s="23">
        <f>(N336*1.03)</f>
        <v>0</v>
      </c>
      <c r="Q336" s="97">
        <f>P336</f>
        <v>0</v>
      </c>
      <c r="S336" s="90"/>
    </row>
    <row r="337" spans="1:19" ht="12.75">
      <c r="A337" s="51" t="s">
        <v>65</v>
      </c>
      <c r="B337" s="181"/>
      <c r="C337" s="181"/>
      <c r="D337" s="181"/>
      <c r="E337" s="181"/>
      <c r="F337" s="64" t="s">
        <v>30</v>
      </c>
      <c r="G337" s="24"/>
      <c r="H337" s="2">
        <f aca="true" t="shared" si="176" ref="H337:Q337">(H336*H335)</f>
        <v>0</v>
      </c>
      <c r="I337" s="91">
        <f t="shared" si="176"/>
        <v>0</v>
      </c>
      <c r="J337" s="2">
        <f t="shared" si="176"/>
        <v>0</v>
      </c>
      <c r="K337" s="91">
        <f t="shared" si="176"/>
        <v>0</v>
      </c>
      <c r="L337" s="2">
        <f t="shared" si="176"/>
        <v>0</v>
      </c>
      <c r="M337" s="91">
        <f t="shared" si="176"/>
        <v>0</v>
      </c>
      <c r="N337" s="2">
        <f t="shared" si="176"/>
        <v>0</v>
      </c>
      <c r="O337" s="91">
        <f t="shared" si="176"/>
        <v>0</v>
      </c>
      <c r="P337" s="2">
        <f t="shared" si="176"/>
        <v>0</v>
      </c>
      <c r="Q337" s="91">
        <f t="shared" si="176"/>
        <v>0</v>
      </c>
      <c r="R337" s="2">
        <f>SUM(H337+J337+L337+N337+P337)</f>
        <v>0</v>
      </c>
      <c r="S337" s="91">
        <f>SUM(I337+K337+M337+O337+Q337)</f>
        <v>0</v>
      </c>
    </row>
    <row r="338" spans="1:19" ht="12.75">
      <c r="A338" s="50" t="s">
        <v>66</v>
      </c>
      <c r="B338" s="173"/>
      <c r="C338" s="173"/>
      <c r="D338" s="173"/>
      <c r="E338" s="173"/>
      <c r="F338" s="1" t="s">
        <v>8</v>
      </c>
      <c r="G338" s="21"/>
      <c r="H338" s="2">
        <f>IF($G338&gt;=300,($G338+100)*H335,0)</f>
        <v>0</v>
      </c>
      <c r="I338" s="91">
        <f>IF($G338&gt;=300,($G338+100)*I335,0)</f>
        <v>0</v>
      </c>
      <c r="J338" s="2">
        <f>IF($G338&gt;=300,($G338+200)*J335,0)</f>
        <v>0</v>
      </c>
      <c r="K338" s="91">
        <f>IF($G338&gt;=300,($G338+200)*K335,0)</f>
        <v>0</v>
      </c>
      <c r="L338" s="2">
        <f>IF($G338&gt;=300,($G338+300)*L335,0)</f>
        <v>0</v>
      </c>
      <c r="M338" s="91">
        <f>IF($G338&gt;=300,($G338+300)*M335,0)</f>
        <v>0</v>
      </c>
      <c r="N338" s="2">
        <f>IF($G338&gt;=300,($G338+400)*N335,0)</f>
        <v>0</v>
      </c>
      <c r="O338" s="91">
        <f>IF($G338&gt;=300,($G338+400)*O335,0)</f>
        <v>0</v>
      </c>
      <c r="P338" s="2">
        <f>IF($G338&gt;=300,($G338+500)*P335,0)</f>
        <v>0</v>
      </c>
      <c r="Q338" s="91">
        <f>IF($G338&gt;=300,($G338+500)*Q335,0)</f>
        <v>0</v>
      </c>
      <c r="R338" s="2">
        <f>SUM(H338+J338+L338+N338+P338)</f>
        <v>0</v>
      </c>
      <c r="S338" s="91">
        <f>SUM(I338+K338+M338+O338+Q338)</f>
        <v>0</v>
      </c>
    </row>
    <row r="339" spans="1:19" ht="12.75">
      <c r="A339" s="50" t="s">
        <v>67</v>
      </c>
      <c r="B339" s="173"/>
      <c r="C339" s="173"/>
      <c r="D339" s="173"/>
      <c r="E339" s="173"/>
      <c r="F339" s="174" t="s">
        <v>89</v>
      </c>
      <c r="G339" s="175"/>
      <c r="H339" s="14">
        <f aca="true" t="shared" si="177" ref="H339:S339">SUM(H337:H338)</f>
        <v>0</v>
      </c>
      <c r="I339" s="92">
        <f t="shared" si="177"/>
        <v>0</v>
      </c>
      <c r="J339" s="14">
        <f t="shared" si="177"/>
        <v>0</v>
      </c>
      <c r="K339" s="92">
        <f t="shared" si="177"/>
        <v>0</v>
      </c>
      <c r="L339" s="14">
        <f t="shared" si="177"/>
        <v>0</v>
      </c>
      <c r="M339" s="92">
        <f t="shared" si="177"/>
        <v>0</v>
      </c>
      <c r="N339" s="14">
        <f t="shared" si="177"/>
        <v>0</v>
      </c>
      <c r="O339" s="92">
        <f t="shared" si="177"/>
        <v>0</v>
      </c>
      <c r="P339" s="14">
        <f t="shared" si="177"/>
        <v>0</v>
      </c>
      <c r="Q339" s="92">
        <f t="shared" si="177"/>
        <v>0</v>
      </c>
      <c r="R339" s="14">
        <f t="shared" si="177"/>
        <v>0</v>
      </c>
      <c r="S339" s="92">
        <f t="shared" si="177"/>
        <v>0</v>
      </c>
    </row>
    <row r="340" spans="1:19" ht="12.75">
      <c r="A340" s="52" t="s">
        <v>70</v>
      </c>
      <c r="B340" s="125"/>
      <c r="C340" s="121" t="s">
        <v>179</v>
      </c>
      <c r="D340" s="125"/>
      <c r="E340" s="121" t="s">
        <v>178</v>
      </c>
      <c r="F340" s="176" t="s">
        <v>91</v>
      </c>
      <c r="G340" s="177"/>
      <c r="H340" s="135"/>
      <c r="I340" s="106"/>
      <c r="J340" s="135"/>
      <c r="K340" s="106"/>
      <c r="L340" s="135"/>
      <c r="M340" s="106"/>
      <c r="N340" s="135"/>
      <c r="O340" s="106"/>
      <c r="P340" s="135"/>
      <c r="Q340" s="106"/>
      <c r="R340" s="136"/>
      <c r="S340" s="104"/>
    </row>
    <row r="341" spans="1:19" ht="12.75">
      <c r="A341" s="52" t="s">
        <v>69</v>
      </c>
      <c r="B341" s="125"/>
      <c r="C341" s="121" t="s">
        <v>180</v>
      </c>
      <c r="D341" s="125"/>
      <c r="E341" s="121" t="s">
        <v>178</v>
      </c>
      <c r="F341" s="174" t="s">
        <v>92</v>
      </c>
      <c r="G341" s="175"/>
      <c r="H341" s="2">
        <f aca="true" t="shared" si="178" ref="H341:Q341">(H336/3*H340)</f>
        <v>0</v>
      </c>
      <c r="I341" s="91">
        <f t="shared" si="178"/>
        <v>0</v>
      </c>
      <c r="J341" s="2">
        <f t="shared" si="178"/>
        <v>0</v>
      </c>
      <c r="K341" s="91">
        <f t="shared" si="178"/>
        <v>0</v>
      </c>
      <c r="L341" s="2">
        <f t="shared" si="178"/>
        <v>0</v>
      </c>
      <c r="M341" s="91">
        <f t="shared" si="178"/>
        <v>0</v>
      </c>
      <c r="N341" s="2">
        <f t="shared" si="178"/>
        <v>0</v>
      </c>
      <c r="O341" s="91">
        <f t="shared" si="178"/>
        <v>0</v>
      </c>
      <c r="P341" s="2">
        <f t="shared" si="178"/>
        <v>0</v>
      </c>
      <c r="Q341" s="91">
        <f t="shared" si="178"/>
        <v>0</v>
      </c>
      <c r="R341" s="2">
        <f aca="true" t="shared" si="179" ref="R341:S344">SUM(H341+J341+L341+N341+P341)</f>
        <v>0</v>
      </c>
      <c r="S341" s="91">
        <f t="shared" si="179"/>
        <v>0</v>
      </c>
    </row>
    <row r="342" spans="1:19" ht="12.75">
      <c r="A342" s="52"/>
      <c r="B342" s="52"/>
      <c r="C342" s="52"/>
      <c r="D342" s="52"/>
      <c r="E342" s="44"/>
      <c r="F342" s="17" t="s">
        <v>94</v>
      </c>
      <c r="G342" s="2"/>
      <c r="H342" s="14">
        <f aca="true" t="shared" si="180" ref="H342:Q342">SUM(H339+H341)</f>
        <v>0</v>
      </c>
      <c r="I342" s="92">
        <f t="shared" si="180"/>
        <v>0</v>
      </c>
      <c r="J342" s="14">
        <f t="shared" si="180"/>
        <v>0</v>
      </c>
      <c r="K342" s="92">
        <f t="shared" si="180"/>
        <v>0</v>
      </c>
      <c r="L342" s="14">
        <f t="shared" si="180"/>
        <v>0</v>
      </c>
      <c r="M342" s="92">
        <f t="shared" si="180"/>
        <v>0</v>
      </c>
      <c r="N342" s="14">
        <f t="shared" si="180"/>
        <v>0</v>
      </c>
      <c r="O342" s="92">
        <f t="shared" si="180"/>
        <v>0</v>
      </c>
      <c r="P342" s="14">
        <f t="shared" si="180"/>
        <v>0</v>
      </c>
      <c r="Q342" s="92">
        <f t="shared" si="180"/>
        <v>0</v>
      </c>
      <c r="R342" s="2">
        <f t="shared" si="179"/>
        <v>0</v>
      </c>
      <c r="S342" s="91">
        <f t="shared" si="179"/>
        <v>0</v>
      </c>
    </row>
    <row r="343" spans="1:19" ht="12.75">
      <c r="A343" s="50"/>
      <c r="B343" s="50"/>
      <c r="C343" s="50"/>
      <c r="D343" s="50"/>
      <c r="E343" s="10"/>
      <c r="F343" s="1" t="s">
        <v>1</v>
      </c>
      <c r="G343" s="6">
        <v>0.23</v>
      </c>
      <c r="H343" s="2">
        <f aca="true" t="shared" si="181" ref="H343:Q343">(H342*$G343)</f>
        <v>0</v>
      </c>
      <c r="I343" s="91">
        <f t="shared" si="181"/>
        <v>0</v>
      </c>
      <c r="J343" s="2">
        <f t="shared" si="181"/>
        <v>0</v>
      </c>
      <c r="K343" s="91">
        <f t="shared" si="181"/>
        <v>0</v>
      </c>
      <c r="L343" s="2">
        <f t="shared" si="181"/>
        <v>0</v>
      </c>
      <c r="M343" s="91">
        <f t="shared" si="181"/>
        <v>0</v>
      </c>
      <c r="N343" s="2">
        <f t="shared" si="181"/>
        <v>0</v>
      </c>
      <c r="O343" s="91">
        <f t="shared" si="181"/>
        <v>0</v>
      </c>
      <c r="P343" s="2">
        <f t="shared" si="181"/>
        <v>0</v>
      </c>
      <c r="Q343" s="91">
        <f t="shared" si="181"/>
        <v>0</v>
      </c>
      <c r="R343" s="2">
        <f t="shared" si="179"/>
        <v>0</v>
      </c>
      <c r="S343" s="91">
        <f t="shared" si="179"/>
        <v>0</v>
      </c>
    </row>
    <row r="344" spans="1:19" ht="12.75">
      <c r="A344" s="52"/>
      <c r="B344" s="52"/>
      <c r="C344" s="52"/>
      <c r="D344" s="52"/>
      <c r="E344" s="44"/>
      <c r="F344" s="1" t="s">
        <v>90</v>
      </c>
      <c r="G344" s="2">
        <v>17412</v>
      </c>
      <c r="H344" s="2">
        <f>($G344*1.1*H335)</f>
        <v>0</v>
      </c>
      <c r="I344" s="91">
        <f>($G344*1.1*I335)</f>
        <v>0</v>
      </c>
      <c r="J344" s="2">
        <f>($G344*1.1*1.1*J335)</f>
        <v>0</v>
      </c>
      <c r="K344" s="91">
        <f>($G344*1.1*1.1*K335)</f>
        <v>0</v>
      </c>
      <c r="L344" s="2">
        <f>($G344*1.1*1.1*1.1*L335)</f>
        <v>0</v>
      </c>
      <c r="M344" s="91">
        <f>($G344*1.1*1.1*1.1*M335)</f>
        <v>0</v>
      </c>
      <c r="N344" s="2">
        <f>($G344*1.1*1.1*1.1*1.1*N335)</f>
        <v>0</v>
      </c>
      <c r="O344" s="91">
        <f>($G344*1.1*1.1*1.1*1.1*O335)</f>
        <v>0</v>
      </c>
      <c r="P344" s="2">
        <f>($G344*1.1*1.1*1.1*1.1*1.1*P335)</f>
        <v>0</v>
      </c>
      <c r="Q344" s="91">
        <f>($G344*1.1*1.1*1.1*1.1*1.1*Q335)</f>
        <v>0</v>
      </c>
      <c r="R344" s="2">
        <f t="shared" si="179"/>
        <v>0</v>
      </c>
      <c r="S344" s="91">
        <f t="shared" si="179"/>
        <v>0</v>
      </c>
    </row>
    <row r="345" spans="1:19" ht="12.75">
      <c r="A345" s="52"/>
      <c r="B345" s="52"/>
      <c r="C345" s="52"/>
      <c r="D345" s="52"/>
      <c r="E345" s="44"/>
      <c r="F345" s="63" t="s">
        <v>93</v>
      </c>
      <c r="G345" s="13"/>
      <c r="H345" s="14">
        <f aca="true" t="shared" si="182" ref="H345:S345">SUM(H343:H344)</f>
        <v>0</v>
      </c>
      <c r="I345" s="92">
        <f t="shared" si="182"/>
        <v>0</v>
      </c>
      <c r="J345" s="14">
        <f t="shared" si="182"/>
        <v>0</v>
      </c>
      <c r="K345" s="92">
        <f t="shared" si="182"/>
        <v>0</v>
      </c>
      <c r="L345" s="14">
        <f t="shared" si="182"/>
        <v>0</v>
      </c>
      <c r="M345" s="92">
        <f t="shared" si="182"/>
        <v>0</v>
      </c>
      <c r="N345" s="14">
        <f t="shared" si="182"/>
        <v>0</v>
      </c>
      <c r="O345" s="92">
        <f t="shared" si="182"/>
        <v>0</v>
      </c>
      <c r="P345" s="14">
        <f t="shared" si="182"/>
        <v>0</v>
      </c>
      <c r="Q345" s="92">
        <f t="shared" si="182"/>
        <v>0</v>
      </c>
      <c r="R345" s="14">
        <f t="shared" si="182"/>
        <v>0</v>
      </c>
      <c r="S345" s="92">
        <f t="shared" si="182"/>
        <v>0</v>
      </c>
    </row>
    <row r="346" spans="1:19" ht="12.75">
      <c r="A346" s="178" t="s">
        <v>95</v>
      </c>
      <c r="B346" s="178"/>
      <c r="C346" s="178"/>
      <c r="D346" s="178"/>
      <c r="E346" s="178"/>
      <c r="F346" s="156"/>
      <c r="H346" s="8">
        <f aca="true" t="shared" si="183" ref="H346:S346">(H342+H345)</f>
        <v>0</v>
      </c>
      <c r="I346" s="93">
        <f t="shared" si="183"/>
        <v>0</v>
      </c>
      <c r="J346" s="8">
        <f t="shared" si="183"/>
        <v>0</v>
      </c>
      <c r="K346" s="93">
        <f t="shared" si="183"/>
        <v>0</v>
      </c>
      <c r="L346" s="8">
        <f t="shared" si="183"/>
        <v>0</v>
      </c>
      <c r="M346" s="93">
        <f t="shared" si="183"/>
        <v>0</v>
      </c>
      <c r="N346" s="8">
        <f t="shared" si="183"/>
        <v>0</v>
      </c>
      <c r="O346" s="93">
        <f t="shared" si="183"/>
        <v>0</v>
      </c>
      <c r="P346" s="8">
        <f t="shared" si="183"/>
        <v>0</v>
      </c>
      <c r="Q346" s="93">
        <f t="shared" si="183"/>
        <v>0</v>
      </c>
      <c r="R346" s="8">
        <f t="shared" si="183"/>
        <v>0</v>
      </c>
      <c r="S346" s="93">
        <f t="shared" si="183"/>
        <v>0</v>
      </c>
    </row>
    <row r="347" spans="1:19" ht="12.75">
      <c r="A347" s="40"/>
      <c r="B347" s="40"/>
      <c r="C347" s="40"/>
      <c r="D347" s="40"/>
      <c r="E347" s="40"/>
      <c r="F347" s="37"/>
      <c r="G347" s="37"/>
      <c r="H347" s="39"/>
      <c r="I347" s="91"/>
      <c r="J347" s="37"/>
      <c r="K347" s="90"/>
      <c r="L347" s="37"/>
      <c r="M347" s="90"/>
      <c r="N347" s="37"/>
      <c r="O347" s="90"/>
      <c r="P347" s="37"/>
      <c r="Q347" s="90"/>
      <c r="R347" s="37"/>
      <c r="S347" s="90"/>
    </row>
    <row r="348" spans="1:19" ht="12.75">
      <c r="A348" s="50" t="s">
        <v>63</v>
      </c>
      <c r="B348" s="173"/>
      <c r="C348" s="173"/>
      <c r="D348" s="173"/>
      <c r="E348" s="173"/>
      <c r="F348" s="176" t="s">
        <v>88</v>
      </c>
      <c r="G348" s="177"/>
      <c r="H348" s="88"/>
      <c r="I348" s="106"/>
      <c r="J348" s="88"/>
      <c r="K348" s="106"/>
      <c r="L348" s="88"/>
      <c r="M348" s="106"/>
      <c r="N348" s="88"/>
      <c r="O348" s="106"/>
      <c r="P348" s="88"/>
      <c r="Q348" s="106"/>
      <c r="S348" s="90"/>
    </row>
    <row r="349" spans="1:19" ht="12.75">
      <c r="A349" s="50" t="s">
        <v>64</v>
      </c>
      <c r="B349" s="173"/>
      <c r="C349" s="173"/>
      <c r="D349" s="173"/>
      <c r="E349" s="173"/>
      <c r="F349" s="179" t="s">
        <v>29</v>
      </c>
      <c r="G349" s="180"/>
      <c r="H349" s="23">
        <f>(G350*1.03)</f>
        <v>0</v>
      </c>
      <c r="I349" s="97">
        <f>H349</f>
        <v>0</v>
      </c>
      <c r="J349" s="23">
        <f>(H349*1.03)</f>
        <v>0</v>
      </c>
      <c r="K349" s="97">
        <f>J349</f>
        <v>0</v>
      </c>
      <c r="L349" s="23">
        <f>(J349*1.03)</f>
        <v>0</v>
      </c>
      <c r="M349" s="97">
        <f>L349</f>
        <v>0</v>
      </c>
      <c r="N349" s="23">
        <f>(L349*1.03)</f>
        <v>0</v>
      </c>
      <c r="O349" s="97">
        <f>N349</f>
        <v>0</v>
      </c>
      <c r="P349" s="23">
        <f>(N349*1.03)</f>
        <v>0</v>
      </c>
      <c r="Q349" s="97">
        <f>P349</f>
        <v>0</v>
      </c>
      <c r="S349" s="90"/>
    </row>
    <row r="350" spans="1:19" ht="12.75">
      <c r="A350" s="51" t="s">
        <v>65</v>
      </c>
      <c r="B350" s="181"/>
      <c r="C350" s="181"/>
      <c r="D350" s="181"/>
      <c r="E350" s="181"/>
      <c r="F350" s="64" t="s">
        <v>30</v>
      </c>
      <c r="G350" s="24"/>
      <c r="H350" s="2">
        <f aca="true" t="shared" si="184" ref="H350:Q350">(H349*H348)</f>
        <v>0</v>
      </c>
      <c r="I350" s="91">
        <f t="shared" si="184"/>
        <v>0</v>
      </c>
      <c r="J350" s="2">
        <f t="shared" si="184"/>
        <v>0</v>
      </c>
      <c r="K350" s="91">
        <f t="shared" si="184"/>
        <v>0</v>
      </c>
      <c r="L350" s="2">
        <f t="shared" si="184"/>
        <v>0</v>
      </c>
      <c r="M350" s="91">
        <f t="shared" si="184"/>
        <v>0</v>
      </c>
      <c r="N350" s="2">
        <f t="shared" si="184"/>
        <v>0</v>
      </c>
      <c r="O350" s="91">
        <f t="shared" si="184"/>
        <v>0</v>
      </c>
      <c r="P350" s="2">
        <f t="shared" si="184"/>
        <v>0</v>
      </c>
      <c r="Q350" s="91">
        <f t="shared" si="184"/>
        <v>0</v>
      </c>
      <c r="R350" s="2">
        <f>SUM(H350+J350+L350+N350+P350)</f>
        <v>0</v>
      </c>
      <c r="S350" s="91">
        <f>SUM(I350+K350+M350+O350+Q350)</f>
        <v>0</v>
      </c>
    </row>
    <row r="351" spans="1:19" ht="12.75">
      <c r="A351" s="50" t="s">
        <v>66</v>
      </c>
      <c r="B351" s="173"/>
      <c r="C351" s="173"/>
      <c r="D351" s="173"/>
      <c r="E351" s="173"/>
      <c r="F351" s="1" t="s">
        <v>8</v>
      </c>
      <c r="G351" s="21"/>
      <c r="H351" s="2">
        <f>IF($G351&gt;=300,($G351+100)*H348,0)</f>
        <v>0</v>
      </c>
      <c r="I351" s="91">
        <f>IF($G351&gt;=300,($G351+100)*I348,0)</f>
        <v>0</v>
      </c>
      <c r="J351" s="2">
        <f>IF($G351&gt;=300,($G351+200)*J348,0)</f>
        <v>0</v>
      </c>
      <c r="K351" s="91">
        <f>IF($G351&gt;=300,($G351+200)*K348,0)</f>
        <v>0</v>
      </c>
      <c r="L351" s="2">
        <f>IF($G351&gt;=300,($G351+300)*L348,0)</f>
        <v>0</v>
      </c>
      <c r="M351" s="91">
        <f>IF($G351&gt;=300,($G351+300)*M348,0)</f>
        <v>0</v>
      </c>
      <c r="N351" s="2">
        <f>IF($G351&gt;=300,($G351+400)*N348,0)</f>
        <v>0</v>
      </c>
      <c r="O351" s="91">
        <f>IF($G351&gt;=300,($G351+400)*O348,0)</f>
        <v>0</v>
      </c>
      <c r="P351" s="2">
        <f>IF($G351&gt;=300,($G351+500)*P348,0)</f>
        <v>0</v>
      </c>
      <c r="Q351" s="91">
        <f>IF($G351&gt;=300,($G351+500)*Q348,0)</f>
        <v>0</v>
      </c>
      <c r="R351" s="2">
        <f>SUM(H351+J351+L351+N351+P351)</f>
        <v>0</v>
      </c>
      <c r="S351" s="91">
        <f>SUM(I351+K351+M351+O351+Q351)</f>
        <v>0</v>
      </c>
    </row>
    <row r="352" spans="1:19" ht="12.75">
      <c r="A352" s="50" t="s">
        <v>67</v>
      </c>
      <c r="B352" s="173"/>
      <c r="C352" s="173"/>
      <c r="D352" s="173"/>
      <c r="E352" s="173"/>
      <c r="F352" s="174" t="s">
        <v>89</v>
      </c>
      <c r="G352" s="175"/>
      <c r="H352" s="14">
        <f aca="true" t="shared" si="185" ref="H352:S352">SUM(H350:H351)</f>
        <v>0</v>
      </c>
      <c r="I352" s="92">
        <f t="shared" si="185"/>
        <v>0</v>
      </c>
      <c r="J352" s="14">
        <f t="shared" si="185"/>
        <v>0</v>
      </c>
      <c r="K352" s="92">
        <f t="shared" si="185"/>
        <v>0</v>
      </c>
      <c r="L352" s="14">
        <f t="shared" si="185"/>
        <v>0</v>
      </c>
      <c r="M352" s="92">
        <f t="shared" si="185"/>
        <v>0</v>
      </c>
      <c r="N352" s="14">
        <f t="shared" si="185"/>
        <v>0</v>
      </c>
      <c r="O352" s="92">
        <f t="shared" si="185"/>
        <v>0</v>
      </c>
      <c r="P352" s="14">
        <f t="shared" si="185"/>
        <v>0</v>
      </c>
      <c r="Q352" s="92">
        <f t="shared" si="185"/>
        <v>0</v>
      </c>
      <c r="R352" s="14">
        <f t="shared" si="185"/>
        <v>0</v>
      </c>
      <c r="S352" s="92">
        <f t="shared" si="185"/>
        <v>0</v>
      </c>
    </row>
    <row r="353" spans="1:19" ht="12.75">
      <c r="A353" s="52" t="s">
        <v>70</v>
      </c>
      <c r="B353" s="125"/>
      <c r="C353" s="121" t="s">
        <v>179</v>
      </c>
      <c r="D353" s="125"/>
      <c r="E353" s="121" t="s">
        <v>178</v>
      </c>
      <c r="F353" s="176" t="s">
        <v>91</v>
      </c>
      <c r="G353" s="177"/>
      <c r="H353" s="135"/>
      <c r="I353" s="106"/>
      <c r="J353" s="135"/>
      <c r="K353" s="106"/>
      <c r="L353" s="135"/>
      <c r="M353" s="106"/>
      <c r="N353" s="135"/>
      <c r="O353" s="106"/>
      <c r="P353" s="135"/>
      <c r="Q353" s="106"/>
      <c r="R353" s="136"/>
      <c r="S353" s="104"/>
    </row>
    <row r="354" spans="1:19" ht="12.75">
      <c r="A354" s="52" t="s">
        <v>69</v>
      </c>
      <c r="B354" s="125"/>
      <c r="C354" s="121" t="s">
        <v>180</v>
      </c>
      <c r="D354" s="125"/>
      <c r="E354" s="121" t="s">
        <v>178</v>
      </c>
      <c r="F354" s="174" t="s">
        <v>92</v>
      </c>
      <c r="G354" s="175"/>
      <c r="H354" s="2">
        <f aca="true" t="shared" si="186" ref="H354:Q354">(H349/3*H353)</f>
        <v>0</v>
      </c>
      <c r="I354" s="91">
        <f t="shared" si="186"/>
        <v>0</v>
      </c>
      <c r="J354" s="2">
        <f t="shared" si="186"/>
        <v>0</v>
      </c>
      <c r="K354" s="91">
        <f t="shared" si="186"/>
        <v>0</v>
      </c>
      <c r="L354" s="2">
        <f t="shared" si="186"/>
        <v>0</v>
      </c>
      <c r="M354" s="91">
        <f t="shared" si="186"/>
        <v>0</v>
      </c>
      <c r="N354" s="2">
        <f t="shared" si="186"/>
        <v>0</v>
      </c>
      <c r="O354" s="91">
        <f t="shared" si="186"/>
        <v>0</v>
      </c>
      <c r="P354" s="2">
        <f t="shared" si="186"/>
        <v>0</v>
      </c>
      <c r="Q354" s="91">
        <f t="shared" si="186"/>
        <v>0</v>
      </c>
      <c r="R354" s="2">
        <f aca="true" t="shared" si="187" ref="R354:S357">SUM(H354+J354+L354+N354+P354)</f>
        <v>0</v>
      </c>
      <c r="S354" s="91">
        <f t="shared" si="187"/>
        <v>0</v>
      </c>
    </row>
    <row r="355" spans="1:19" ht="12.75">
      <c r="A355" s="52"/>
      <c r="B355" s="52"/>
      <c r="C355" s="52"/>
      <c r="D355" s="52"/>
      <c r="E355" s="44"/>
      <c r="F355" s="17" t="s">
        <v>94</v>
      </c>
      <c r="G355" s="2"/>
      <c r="H355" s="14">
        <f aca="true" t="shared" si="188" ref="H355:Q355">SUM(H352+H354)</f>
        <v>0</v>
      </c>
      <c r="I355" s="92">
        <f t="shared" si="188"/>
        <v>0</v>
      </c>
      <c r="J355" s="14">
        <f t="shared" si="188"/>
        <v>0</v>
      </c>
      <c r="K355" s="92">
        <f t="shared" si="188"/>
        <v>0</v>
      </c>
      <c r="L355" s="14">
        <f t="shared" si="188"/>
        <v>0</v>
      </c>
      <c r="M355" s="92">
        <f t="shared" si="188"/>
        <v>0</v>
      </c>
      <c r="N355" s="14">
        <f t="shared" si="188"/>
        <v>0</v>
      </c>
      <c r="O355" s="92">
        <f t="shared" si="188"/>
        <v>0</v>
      </c>
      <c r="P355" s="14">
        <f t="shared" si="188"/>
        <v>0</v>
      </c>
      <c r="Q355" s="92">
        <f t="shared" si="188"/>
        <v>0</v>
      </c>
      <c r="R355" s="2">
        <f t="shared" si="187"/>
        <v>0</v>
      </c>
      <c r="S355" s="91">
        <f t="shared" si="187"/>
        <v>0</v>
      </c>
    </row>
    <row r="356" spans="1:19" ht="12.75">
      <c r="A356" s="50"/>
      <c r="B356" s="50"/>
      <c r="C356" s="50"/>
      <c r="D356" s="50"/>
      <c r="E356" s="10"/>
      <c r="F356" s="1" t="s">
        <v>1</v>
      </c>
      <c r="G356" s="6">
        <v>0.23</v>
      </c>
      <c r="H356" s="2">
        <f aca="true" t="shared" si="189" ref="H356:Q356">(H355*$G356)</f>
        <v>0</v>
      </c>
      <c r="I356" s="91">
        <f t="shared" si="189"/>
        <v>0</v>
      </c>
      <c r="J356" s="2">
        <f t="shared" si="189"/>
        <v>0</v>
      </c>
      <c r="K356" s="91">
        <f t="shared" si="189"/>
        <v>0</v>
      </c>
      <c r="L356" s="2">
        <f t="shared" si="189"/>
        <v>0</v>
      </c>
      <c r="M356" s="91">
        <f t="shared" si="189"/>
        <v>0</v>
      </c>
      <c r="N356" s="2">
        <f t="shared" si="189"/>
        <v>0</v>
      </c>
      <c r="O356" s="91">
        <f t="shared" si="189"/>
        <v>0</v>
      </c>
      <c r="P356" s="2">
        <f t="shared" si="189"/>
        <v>0</v>
      </c>
      <c r="Q356" s="91">
        <f t="shared" si="189"/>
        <v>0</v>
      </c>
      <c r="R356" s="2">
        <f t="shared" si="187"/>
        <v>0</v>
      </c>
      <c r="S356" s="91">
        <f t="shared" si="187"/>
        <v>0</v>
      </c>
    </row>
    <row r="357" spans="1:19" ht="12.75">
      <c r="A357" s="52"/>
      <c r="B357" s="52"/>
      <c r="C357" s="52"/>
      <c r="D357" s="52"/>
      <c r="E357" s="44"/>
      <c r="F357" s="1" t="s">
        <v>90</v>
      </c>
      <c r="G357" s="2">
        <v>17412</v>
      </c>
      <c r="H357" s="2">
        <f>($G357*1.1*H348)</f>
        <v>0</v>
      </c>
      <c r="I357" s="91">
        <f>($G357*1.1*I348)</f>
        <v>0</v>
      </c>
      <c r="J357" s="2">
        <f>($G357*1.1*1.1*J348)</f>
        <v>0</v>
      </c>
      <c r="K357" s="91">
        <f>($G357*1.1*1.1*K348)</f>
        <v>0</v>
      </c>
      <c r="L357" s="2">
        <f>($G357*1.1*1.1*1.1*L348)</f>
        <v>0</v>
      </c>
      <c r="M357" s="91">
        <f>($G357*1.1*1.1*1.1*M348)</f>
        <v>0</v>
      </c>
      <c r="N357" s="2">
        <f>($G357*1.1*1.1*1.1*1.1*N348)</f>
        <v>0</v>
      </c>
      <c r="O357" s="91">
        <f>($G357*1.1*1.1*1.1*1.1*O348)</f>
        <v>0</v>
      </c>
      <c r="P357" s="2">
        <f>($G357*1.1*1.1*1.1*1.1*1.1*P348)</f>
        <v>0</v>
      </c>
      <c r="Q357" s="91">
        <f>($G357*1.1*1.1*1.1*1.1*1.1*Q348)</f>
        <v>0</v>
      </c>
      <c r="R357" s="2">
        <f t="shared" si="187"/>
        <v>0</v>
      </c>
      <c r="S357" s="91">
        <f t="shared" si="187"/>
        <v>0</v>
      </c>
    </row>
    <row r="358" spans="1:19" ht="12.75">
      <c r="A358" s="52"/>
      <c r="B358" s="52"/>
      <c r="C358" s="52"/>
      <c r="D358" s="52"/>
      <c r="E358" s="44"/>
      <c r="F358" s="63" t="s">
        <v>93</v>
      </c>
      <c r="G358" s="13"/>
      <c r="H358" s="14">
        <f aca="true" t="shared" si="190" ref="H358:S358">SUM(H356:H357)</f>
        <v>0</v>
      </c>
      <c r="I358" s="92">
        <f t="shared" si="190"/>
        <v>0</v>
      </c>
      <c r="J358" s="14">
        <f t="shared" si="190"/>
        <v>0</v>
      </c>
      <c r="K358" s="92">
        <f t="shared" si="190"/>
        <v>0</v>
      </c>
      <c r="L358" s="14">
        <f t="shared" si="190"/>
        <v>0</v>
      </c>
      <c r="M358" s="92">
        <f t="shared" si="190"/>
        <v>0</v>
      </c>
      <c r="N358" s="14">
        <f t="shared" si="190"/>
        <v>0</v>
      </c>
      <c r="O358" s="92">
        <f t="shared" si="190"/>
        <v>0</v>
      </c>
      <c r="P358" s="14">
        <f t="shared" si="190"/>
        <v>0</v>
      </c>
      <c r="Q358" s="92">
        <f t="shared" si="190"/>
        <v>0</v>
      </c>
      <c r="R358" s="14">
        <f t="shared" si="190"/>
        <v>0</v>
      </c>
      <c r="S358" s="92">
        <f t="shared" si="190"/>
        <v>0</v>
      </c>
    </row>
    <row r="359" spans="1:19" ht="12.75">
      <c r="A359" s="178" t="s">
        <v>95</v>
      </c>
      <c r="B359" s="178"/>
      <c r="C359" s="178"/>
      <c r="D359" s="178"/>
      <c r="E359" s="178"/>
      <c r="F359" s="156"/>
      <c r="H359" s="8">
        <f aca="true" t="shared" si="191" ref="H359:S359">(H355+H358)</f>
        <v>0</v>
      </c>
      <c r="I359" s="93">
        <f t="shared" si="191"/>
        <v>0</v>
      </c>
      <c r="J359" s="8">
        <f t="shared" si="191"/>
        <v>0</v>
      </c>
      <c r="K359" s="93">
        <f t="shared" si="191"/>
        <v>0</v>
      </c>
      <c r="L359" s="8">
        <f t="shared" si="191"/>
        <v>0</v>
      </c>
      <c r="M359" s="93">
        <f t="shared" si="191"/>
        <v>0</v>
      </c>
      <c r="N359" s="8">
        <f t="shared" si="191"/>
        <v>0</v>
      </c>
      <c r="O359" s="93">
        <f t="shared" si="191"/>
        <v>0</v>
      </c>
      <c r="P359" s="8">
        <f t="shared" si="191"/>
        <v>0</v>
      </c>
      <c r="Q359" s="93">
        <f t="shared" si="191"/>
        <v>0</v>
      </c>
      <c r="R359" s="8">
        <f t="shared" si="191"/>
        <v>0</v>
      </c>
      <c r="S359" s="93">
        <f t="shared" si="191"/>
        <v>0</v>
      </c>
    </row>
    <row r="360" spans="1:19" ht="12.75">
      <c r="A360" s="40"/>
      <c r="B360" s="40"/>
      <c r="C360" s="40"/>
      <c r="D360" s="40"/>
      <c r="E360" s="40"/>
      <c r="F360" s="37"/>
      <c r="G360" s="37"/>
      <c r="H360" s="39"/>
      <c r="I360" s="91"/>
      <c r="J360" s="37"/>
      <c r="K360" s="90"/>
      <c r="L360" s="37"/>
      <c r="M360" s="90"/>
      <c r="N360" s="37"/>
      <c r="O360" s="90"/>
      <c r="P360" s="37"/>
      <c r="Q360" s="90"/>
      <c r="R360" s="37"/>
      <c r="S360" s="90"/>
    </row>
    <row r="361" spans="1:19" s="54" customFormat="1" ht="12.75">
      <c r="A361" s="66"/>
      <c r="B361" s="66"/>
      <c r="C361" s="66"/>
      <c r="D361" s="66"/>
      <c r="E361" s="66"/>
      <c r="H361" s="55"/>
      <c r="I361" s="91"/>
      <c r="K361" s="90"/>
      <c r="M361" s="90"/>
      <c r="O361" s="90"/>
      <c r="Q361" s="90"/>
      <c r="S361" s="90"/>
    </row>
    <row r="362" spans="1:19" s="117" customFormat="1" ht="25.5">
      <c r="A362" s="116"/>
      <c r="B362" s="116"/>
      <c r="C362" s="116"/>
      <c r="D362" s="116"/>
      <c r="E362" s="116"/>
      <c r="G362" s="53" t="s">
        <v>9</v>
      </c>
      <c r="H362" s="53" t="s">
        <v>0</v>
      </c>
      <c r="I362" s="89" t="s">
        <v>159</v>
      </c>
      <c r="J362" s="53" t="s">
        <v>6</v>
      </c>
      <c r="K362" s="89" t="s">
        <v>160</v>
      </c>
      <c r="L362" s="53" t="s">
        <v>7</v>
      </c>
      <c r="M362" s="89" t="s">
        <v>161</v>
      </c>
      <c r="N362" s="53" t="s">
        <v>12</v>
      </c>
      <c r="O362" s="89" t="s">
        <v>162</v>
      </c>
      <c r="P362" s="53" t="s">
        <v>13</v>
      </c>
      <c r="Q362" s="89" t="s">
        <v>163</v>
      </c>
      <c r="R362" s="53" t="s">
        <v>71</v>
      </c>
      <c r="S362" s="89" t="s">
        <v>164</v>
      </c>
    </row>
    <row r="363" spans="1:19" ht="15.75">
      <c r="A363" s="193" t="s">
        <v>96</v>
      </c>
      <c r="B363" s="193"/>
      <c r="C363" s="193"/>
      <c r="D363" s="193"/>
      <c r="E363" s="193"/>
      <c r="G363" s="4"/>
      <c r="H363" s="4"/>
      <c r="I363" s="95"/>
      <c r="J363" s="4"/>
      <c r="K363" s="95"/>
      <c r="L363" s="4"/>
      <c r="M363" s="95"/>
      <c r="N363" s="4"/>
      <c r="O363" s="95"/>
      <c r="P363" s="4"/>
      <c r="Q363" s="95"/>
      <c r="R363" s="4"/>
      <c r="S363" s="90"/>
    </row>
    <row r="364" spans="7:19" s="54" customFormat="1" ht="12.75">
      <c r="G364" s="65"/>
      <c r="H364" s="55"/>
      <c r="I364" s="91"/>
      <c r="J364" s="55"/>
      <c r="K364" s="91"/>
      <c r="L364" s="55"/>
      <c r="M364" s="91"/>
      <c r="N364" s="55"/>
      <c r="O364" s="91"/>
      <c r="P364" s="55"/>
      <c r="Q364" s="91"/>
      <c r="R364" s="55"/>
      <c r="S364" s="90"/>
    </row>
    <row r="365" spans="1:19" ht="12.75">
      <c r="A365" s="50" t="s">
        <v>63</v>
      </c>
      <c r="B365" s="173"/>
      <c r="C365" s="173"/>
      <c r="D365" s="173"/>
      <c r="E365" s="173"/>
      <c r="F365" s="179" t="s">
        <v>28</v>
      </c>
      <c r="G365" s="184"/>
      <c r="H365" s="105"/>
      <c r="I365" s="107"/>
      <c r="J365" s="105"/>
      <c r="K365" s="107"/>
      <c r="L365" s="105"/>
      <c r="M365" s="107"/>
      <c r="N365" s="105"/>
      <c r="O365" s="107"/>
      <c r="P365" s="105"/>
      <c r="Q365" s="107"/>
      <c r="S365" s="90"/>
    </row>
    <row r="366" spans="1:19" ht="12.75">
      <c r="A366" s="50" t="s">
        <v>64</v>
      </c>
      <c r="B366" s="173"/>
      <c r="C366" s="173"/>
      <c r="D366" s="173"/>
      <c r="E366" s="173"/>
      <c r="F366" s="16"/>
      <c r="G366" s="55" t="s">
        <v>98</v>
      </c>
      <c r="H366" s="70"/>
      <c r="I366" s="108"/>
      <c r="J366" s="70"/>
      <c r="K366" s="108"/>
      <c r="L366" s="70"/>
      <c r="M366" s="108"/>
      <c r="N366" s="70"/>
      <c r="O366" s="108"/>
      <c r="P366" s="70"/>
      <c r="Q366" s="108"/>
      <c r="R366" s="2"/>
      <c r="S366" s="90"/>
    </row>
    <row r="367" spans="1:19" ht="12.75">
      <c r="A367" s="51" t="s">
        <v>65</v>
      </c>
      <c r="B367" s="181"/>
      <c r="C367" s="181"/>
      <c r="D367" s="181"/>
      <c r="E367" s="181"/>
      <c r="F367" s="7" t="s">
        <v>51</v>
      </c>
      <c r="G367" s="24"/>
      <c r="H367" s="2"/>
      <c r="I367" s="91"/>
      <c r="J367" s="2"/>
      <c r="K367" s="91"/>
      <c r="L367" s="2"/>
      <c r="M367" s="91"/>
      <c r="N367" s="2"/>
      <c r="O367" s="91"/>
      <c r="P367" s="2"/>
      <c r="Q367" s="91"/>
      <c r="R367" s="2"/>
      <c r="S367" s="90"/>
    </row>
    <row r="368" spans="1:19" ht="12.75">
      <c r="A368" s="50" t="s">
        <v>66</v>
      </c>
      <c r="B368" s="173"/>
      <c r="C368" s="173"/>
      <c r="D368" s="173"/>
      <c r="E368" s="173"/>
      <c r="F368" s="174" t="s">
        <v>14</v>
      </c>
      <c r="G368" s="175"/>
      <c r="H368" s="14">
        <f aca="true" t="shared" si="192" ref="H368:Q368">($G367*H365*H366)</f>
        <v>0</v>
      </c>
      <c r="I368" s="92">
        <f t="shared" si="192"/>
        <v>0</v>
      </c>
      <c r="J368" s="14">
        <f t="shared" si="192"/>
        <v>0</v>
      </c>
      <c r="K368" s="92">
        <f t="shared" si="192"/>
        <v>0</v>
      </c>
      <c r="L368" s="14">
        <f t="shared" si="192"/>
        <v>0</v>
      </c>
      <c r="M368" s="92">
        <f t="shared" si="192"/>
        <v>0</v>
      </c>
      <c r="N368" s="14">
        <f t="shared" si="192"/>
        <v>0</v>
      </c>
      <c r="O368" s="92">
        <f t="shared" si="192"/>
        <v>0</v>
      </c>
      <c r="P368" s="14">
        <f t="shared" si="192"/>
        <v>0</v>
      </c>
      <c r="Q368" s="92">
        <f t="shared" si="192"/>
        <v>0</v>
      </c>
      <c r="R368" s="2">
        <f>SUM(H368+J368+L368+N368+P368)</f>
        <v>0</v>
      </c>
      <c r="S368" s="91">
        <f>SUM(I368+K368+M368+O368+Q368)</f>
        <v>0</v>
      </c>
    </row>
    <row r="369" spans="1:19" ht="12.75">
      <c r="A369" s="50" t="s">
        <v>67</v>
      </c>
      <c r="B369" s="173"/>
      <c r="C369" s="173"/>
      <c r="D369" s="173"/>
      <c r="E369" s="173"/>
      <c r="F369" s="7" t="s">
        <v>1</v>
      </c>
      <c r="G369" s="6">
        <v>0.08</v>
      </c>
      <c r="H369" s="2">
        <f aca="true" t="shared" si="193" ref="H369:Q369">(H368*$G369)</f>
        <v>0</v>
      </c>
      <c r="I369" s="91">
        <f t="shared" si="193"/>
        <v>0</v>
      </c>
      <c r="J369" s="2">
        <f t="shared" si="193"/>
        <v>0</v>
      </c>
      <c r="K369" s="91">
        <f t="shared" si="193"/>
        <v>0</v>
      </c>
      <c r="L369" s="2">
        <f t="shared" si="193"/>
        <v>0</v>
      </c>
      <c r="M369" s="91">
        <f t="shared" si="193"/>
        <v>0</v>
      </c>
      <c r="N369" s="2">
        <f t="shared" si="193"/>
        <v>0</v>
      </c>
      <c r="O369" s="91">
        <f t="shared" si="193"/>
        <v>0</v>
      </c>
      <c r="P369" s="2">
        <f t="shared" si="193"/>
        <v>0</v>
      </c>
      <c r="Q369" s="91">
        <f t="shared" si="193"/>
        <v>0</v>
      </c>
      <c r="R369" s="2">
        <f>SUM(H369+J369+L369+N369+P369)</f>
        <v>0</v>
      </c>
      <c r="S369" s="91">
        <f>SUM(I369+K369+M369+O369+Q369)</f>
        <v>0</v>
      </c>
    </row>
    <row r="370" spans="1:19" ht="12.75">
      <c r="A370" s="52" t="s">
        <v>70</v>
      </c>
      <c r="B370" s="125"/>
      <c r="C370" s="121" t="s">
        <v>179</v>
      </c>
      <c r="D370" s="125"/>
      <c r="E370" s="121" t="s">
        <v>178</v>
      </c>
      <c r="G370" s="2"/>
      <c r="H370" s="13"/>
      <c r="I370" s="94"/>
      <c r="J370" s="13"/>
      <c r="K370" s="94"/>
      <c r="L370" s="13"/>
      <c r="M370" s="94"/>
      <c r="N370" s="13"/>
      <c r="O370" s="94"/>
      <c r="P370" s="13"/>
      <c r="Q370" s="94"/>
      <c r="R370" s="13"/>
      <c r="S370" s="94"/>
    </row>
    <row r="371" spans="1:19" ht="12.75">
      <c r="A371" s="52" t="s">
        <v>69</v>
      </c>
      <c r="B371" s="125"/>
      <c r="C371" s="121" t="s">
        <v>180</v>
      </c>
      <c r="D371" s="125"/>
      <c r="E371" s="121" t="s">
        <v>178</v>
      </c>
      <c r="F371" s="182" t="s">
        <v>95</v>
      </c>
      <c r="G371" s="183"/>
      <c r="H371" s="8">
        <f aca="true" t="shared" si="194" ref="H371:S371">SUM(H368:H369)</f>
        <v>0</v>
      </c>
      <c r="I371" s="93">
        <f t="shared" si="194"/>
        <v>0</v>
      </c>
      <c r="J371" s="8">
        <f t="shared" si="194"/>
        <v>0</v>
      </c>
      <c r="K371" s="93">
        <f t="shared" si="194"/>
        <v>0</v>
      </c>
      <c r="L371" s="8">
        <f t="shared" si="194"/>
        <v>0</v>
      </c>
      <c r="M371" s="93">
        <f t="shared" si="194"/>
        <v>0</v>
      </c>
      <c r="N371" s="8">
        <f t="shared" si="194"/>
        <v>0</v>
      </c>
      <c r="O371" s="93">
        <f t="shared" si="194"/>
        <v>0</v>
      </c>
      <c r="P371" s="8">
        <f t="shared" si="194"/>
        <v>0</v>
      </c>
      <c r="Q371" s="93">
        <f t="shared" si="194"/>
        <v>0</v>
      </c>
      <c r="R371" s="8">
        <f t="shared" si="194"/>
        <v>0</v>
      </c>
      <c r="S371" s="93">
        <f t="shared" si="194"/>
        <v>0</v>
      </c>
    </row>
    <row r="372" spans="1:19" ht="12.75">
      <c r="A372" s="41"/>
      <c r="B372" s="41"/>
      <c r="C372" s="41"/>
      <c r="D372" s="41"/>
      <c r="E372" s="41"/>
      <c r="F372" s="42"/>
      <c r="G372" s="37"/>
      <c r="H372" s="43"/>
      <c r="I372" s="93"/>
      <c r="J372" s="43"/>
      <c r="K372" s="93"/>
      <c r="L372" s="43"/>
      <c r="M372" s="93"/>
      <c r="N372" s="43"/>
      <c r="O372" s="93"/>
      <c r="P372" s="43"/>
      <c r="Q372" s="93"/>
      <c r="R372" s="43"/>
      <c r="S372" s="90"/>
    </row>
    <row r="373" spans="1:19" ht="12.75">
      <c r="A373" s="50" t="s">
        <v>63</v>
      </c>
      <c r="B373" s="173"/>
      <c r="C373" s="173"/>
      <c r="D373" s="173"/>
      <c r="E373" s="173"/>
      <c r="F373" s="179" t="s">
        <v>28</v>
      </c>
      <c r="G373" s="184"/>
      <c r="H373" s="105"/>
      <c r="I373" s="107"/>
      <c r="J373" s="105"/>
      <c r="K373" s="107"/>
      <c r="L373" s="105"/>
      <c r="M373" s="107"/>
      <c r="N373" s="105"/>
      <c r="O373" s="107"/>
      <c r="P373" s="105"/>
      <c r="Q373" s="107"/>
      <c r="S373" s="90"/>
    </row>
    <row r="374" spans="1:19" ht="12.75">
      <c r="A374" s="50" t="s">
        <v>64</v>
      </c>
      <c r="B374" s="173"/>
      <c r="C374" s="173"/>
      <c r="D374" s="173"/>
      <c r="E374" s="173"/>
      <c r="F374" s="16"/>
      <c r="G374" s="55" t="s">
        <v>98</v>
      </c>
      <c r="H374" s="70"/>
      <c r="I374" s="108"/>
      <c r="J374" s="70"/>
      <c r="K374" s="108"/>
      <c r="L374" s="70"/>
      <c r="M374" s="108"/>
      <c r="N374" s="70"/>
      <c r="O374" s="108"/>
      <c r="P374" s="70"/>
      <c r="Q374" s="108"/>
      <c r="R374" s="2"/>
      <c r="S374" s="90"/>
    </row>
    <row r="375" spans="1:19" ht="12.75">
      <c r="A375" s="51" t="s">
        <v>65</v>
      </c>
      <c r="B375" s="181"/>
      <c r="C375" s="181"/>
      <c r="D375" s="181"/>
      <c r="E375" s="181"/>
      <c r="F375" s="7" t="s">
        <v>51</v>
      </c>
      <c r="G375" s="24"/>
      <c r="H375" s="2"/>
      <c r="I375" s="91"/>
      <c r="J375" s="2"/>
      <c r="K375" s="91"/>
      <c r="L375" s="2"/>
      <c r="M375" s="91"/>
      <c r="N375" s="2"/>
      <c r="O375" s="91"/>
      <c r="P375" s="2"/>
      <c r="Q375" s="91"/>
      <c r="R375" s="2"/>
      <c r="S375" s="90"/>
    </row>
    <row r="376" spans="1:19" ht="12.75">
      <c r="A376" s="50" t="s">
        <v>66</v>
      </c>
      <c r="B376" s="173"/>
      <c r="C376" s="173"/>
      <c r="D376" s="173"/>
      <c r="E376" s="173"/>
      <c r="F376" s="174" t="s">
        <v>14</v>
      </c>
      <c r="G376" s="175"/>
      <c r="H376" s="14">
        <f aca="true" t="shared" si="195" ref="H376:Q376">($G375*H373*H374)</f>
        <v>0</v>
      </c>
      <c r="I376" s="92">
        <f t="shared" si="195"/>
        <v>0</v>
      </c>
      <c r="J376" s="14">
        <f t="shared" si="195"/>
        <v>0</v>
      </c>
      <c r="K376" s="92">
        <f t="shared" si="195"/>
        <v>0</v>
      </c>
      <c r="L376" s="14">
        <f t="shared" si="195"/>
        <v>0</v>
      </c>
      <c r="M376" s="92">
        <f t="shared" si="195"/>
        <v>0</v>
      </c>
      <c r="N376" s="14">
        <f t="shared" si="195"/>
        <v>0</v>
      </c>
      <c r="O376" s="92">
        <f t="shared" si="195"/>
        <v>0</v>
      </c>
      <c r="P376" s="14">
        <f t="shared" si="195"/>
        <v>0</v>
      </c>
      <c r="Q376" s="92">
        <f t="shared" si="195"/>
        <v>0</v>
      </c>
      <c r="R376" s="2">
        <f>SUM(H376+J376+L376+N376+P376)</f>
        <v>0</v>
      </c>
      <c r="S376" s="91">
        <f>SUM(I376+K376+M376+O376+Q376)</f>
        <v>0</v>
      </c>
    </row>
    <row r="377" spans="1:19" ht="12.75">
      <c r="A377" s="50" t="s">
        <v>67</v>
      </c>
      <c r="B377" s="173"/>
      <c r="C377" s="173"/>
      <c r="D377" s="173"/>
      <c r="E377" s="173"/>
      <c r="F377" s="7" t="s">
        <v>1</v>
      </c>
      <c r="G377" s="6">
        <v>0.08</v>
      </c>
      <c r="H377" s="2">
        <f aca="true" t="shared" si="196" ref="H377:Q377">(H376*$G377)</f>
        <v>0</v>
      </c>
      <c r="I377" s="91">
        <f t="shared" si="196"/>
        <v>0</v>
      </c>
      <c r="J377" s="2">
        <f t="shared" si="196"/>
        <v>0</v>
      </c>
      <c r="K377" s="91">
        <f t="shared" si="196"/>
        <v>0</v>
      </c>
      <c r="L377" s="2">
        <f t="shared" si="196"/>
        <v>0</v>
      </c>
      <c r="M377" s="91">
        <f t="shared" si="196"/>
        <v>0</v>
      </c>
      <c r="N377" s="2">
        <f t="shared" si="196"/>
        <v>0</v>
      </c>
      <c r="O377" s="91">
        <f t="shared" si="196"/>
        <v>0</v>
      </c>
      <c r="P377" s="2">
        <f t="shared" si="196"/>
        <v>0</v>
      </c>
      <c r="Q377" s="91">
        <f t="shared" si="196"/>
        <v>0</v>
      </c>
      <c r="R377" s="2">
        <f>SUM(H377+J377+L377+N377+P377)</f>
        <v>0</v>
      </c>
      <c r="S377" s="91">
        <f>SUM(I377+K377+M377+O377+Q377)</f>
        <v>0</v>
      </c>
    </row>
    <row r="378" spans="1:19" ht="12.75">
      <c r="A378" s="52" t="s">
        <v>70</v>
      </c>
      <c r="B378" s="125"/>
      <c r="C378" s="121" t="s">
        <v>179</v>
      </c>
      <c r="D378" s="125"/>
      <c r="E378" s="121" t="s">
        <v>178</v>
      </c>
      <c r="G378" s="2"/>
      <c r="H378" s="13"/>
      <c r="I378" s="94"/>
      <c r="J378" s="13"/>
      <c r="K378" s="94"/>
      <c r="L378" s="13"/>
      <c r="M378" s="94"/>
      <c r="N378" s="13"/>
      <c r="O378" s="94"/>
      <c r="P378" s="13"/>
      <c r="Q378" s="94"/>
      <c r="R378" s="13"/>
      <c r="S378" s="94"/>
    </row>
    <row r="379" spans="1:19" ht="12.75">
      <c r="A379" s="52" t="s">
        <v>69</v>
      </c>
      <c r="B379" s="125"/>
      <c r="C379" s="121" t="s">
        <v>180</v>
      </c>
      <c r="D379" s="125"/>
      <c r="E379" s="121" t="s">
        <v>178</v>
      </c>
      <c r="F379" s="182" t="s">
        <v>95</v>
      </c>
      <c r="G379" s="183"/>
      <c r="H379" s="8">
        <f aca="true" t="shared" si="197" ref="H379:S379">SUM(H376:H377)</f>
        <v>0</v>
      </c>
      <c r="I379" s="93">
        <f t="shared" si="197"/>
        <v>0</v>
      </c>
      <c r="J379" s="8">
        <f t="shared" si="197"/>
        <v>0</v>
      </c>
      <c r="K379" s="93">
        <f t="shared" si="197"/>
        <v>0</v>
      </c>
      <c r="L379" s="8">
        <f t="shared" si="197"/>
        <v>0</v>
      </c>
      <c r="M379" s="93">
        <f t="shared" si="197"/>
        <v>0</v>
      </c>
      <c r="N379" s="8">
        <f t="shared" si="197"/>
        <v>0</v>
      </c>
      <c r="O379" s="93">
        <f t="shared" si="197"/>
        <v>0</v>
      </c>
      <c r="P379" s="8">
        <f t="shared" si="197"/>
        <v>0</v>
      </c>
      <c r="Q379" s="93">
        <f t="shared" si="197"/>
        <v>0</v>
      </c>
      <c r="R379" s="8">
        <f t="shared" si="197"/>
        <v>0</v>
      </c>
      <c r="S379" s="93">
        <f t="shared" si="197"/>
        <v>0</v>
      </c>
    </row>
    <row r="380" spans="1:19" ht="12.75">
      <c r="A380" s="41"/>
      <c r="B380" s="41"/>
      <c r="C380" s="41"/>
      <c r="D380" s="41"/>
      <c r="E380" s="41"/>
      <c r="F380" s="42"/>
      <c r="G380" s="37"/>
      <c r="H380" s="43"/>
      <c r="I380" s="93"/>
      <c r="J380" s="43"/>
      <c r="K380" s="93"/>
      <c r="L380" s="43"/>
      <c r="M380" s="93"/>
      <c r="N380" s="43"/>
      <c r="O380" s="93"/>
      <c r="P380" s="43"/>
      <c r="Q380" s="93"/>
      <c r="R380" s="43"/>
      <c r="S380" s="90"/>
    </row>
    <row r="381" spans="1:19" ht="12.75">
      <c r="A381" s="50" t="s">
        <v>63</v>
      </c>
      <c r="B381" s="173"/>
      <c r="C381" s="173"/>
      <c r="D381" s="173"/>
      <c r="E381" s="173"/>
      <c r="F381" s="179" t="s">
        <v>28</v>
      </c>
      <c r="G381" s="184"/>
      <c r="H381" s="105"/>
      <c r="I381" s="107"/>
      <c r="J381" s="105"/>
      <c r="K381" s="107"/>
      <c r="L381" s="105"/>
      <c r="M381" s="107"/>
      <c r="N381" s="105"/>
      <c r="O381" s="107"/>
      <c r="P381" s="105"/>
      <c r="Q381" s="107"/>
      <c r="S381" s="90"/>
    </row>
    <row r="382" spans="1:19" ht="12.75">
      <c r="A382" s="50" t="s">
        <v>64</v>
      </c>
      <c r="B382" s="173"/>
      <c r="C382" s="173"/>
      <c r="D382" s="173"/>
      <c r="E382" s="173"/>
      <c r="F382" s="16"/>
      <c r="G382" s="55" t="s">
        <v>98</v>
      </c>
      <c r="H382" s="70"/>
      <c r="I382" s="108"/>
      <c r="J382" s="70"/>
      <c r="K382" s="108"/>
      <c r="L382" s="70"/>
      <c r="M382" s="108"/>
      <c r="N382" s="70"/>
      <c r="O382" s="108"/>
      <c r="P382" s="70"/>
      <c r="Q382" s="108"/>
      <c r="R382" s="2"/>
      <c r="S382" s="90"/>
    </row>
    <row r="383" spans="1:19" ht="12.75">
      <c r="A383" s="51" t="s">
        <v>65</v>
      </c>
      <c r="B383" s="181"/>
      <c r="C383" s="181"/>
      <c r="D383" s="181"/>
      <c r="E383" s="181"/>
      <c r="F383" s="7" t="s">
        <v>51</v>
      </c>
      <c r="G383" s="24"/>
      <c r="H383" s="2"/>
      <c r="I383" s="91"/>
      <c r="J383" s="2"/>
      <c r="K383" s="91"/>
      <c r="L383" s="2"/>
      <c r="M383" s="91"/>
      <c r="N383" s="2"/>
      <c r="O383" s="91"/>
      <c r="P383" s="2"/>
      <c r="Q383" s="91"/>
      <c r="R383" s="2"/>
      <c r="S383" s="90"/>
    </row>
    <row r="384" spans="1:19" ht="12.75">
      <c r="A384" s="50" t="s">
        <v>66</v>
      </c>
      <c r="B384" s="173"/>
      <c r="C384" s="173"/>
      <c r="D384" s="173"/>
      <c r="E384" s="173"/>
      <c r="F384" s="174" t="s">
        <v>14</v>
      </c>
      <c r="G384" s="175"/>
      <c r="H384" s="14">
        <f aca="true" t="shared" si="198" ref="H384:Q384">($G383*H381*H382)</f>
        <v>0</v>
      </c>
      <c r="I384" s="92">
        <f t="shared" si="198"/>
        <v>0</v>
      </c>
      <c r="J384" s="14">
        <f t="shared" si="198"/>
        <v>0</v>
      </c>
      <c r="K384" s="92">
        <f t="shared" si="198"/>
        <v>0</v>
      </c>
      <c r="L384" s="14">
        <f t="shared" si="198"/>
        <v>0</v>
      </c>
      <c r="M384" s="92">
        <f t="shared" si="198"/>
        <v>0</v>
      </c>
      <c r="N384" s="14">
        <f t="shared" si="198"/>
        <v>0</v>
      </c>
      <c r="O384" s="92">
        <f t="shared" si="198"/>
        <v>0</v>
      </c>
      <c r="P384" s="14">
        <f t="shared" si="198"/>
        <v>0</v>
      </c>
      <c r="Q384" s="92">
        <f t="shared" si="198"/>
        <v>0</v>
      </c>
      <c r="R384" s="2">
        <f>SUM(H384+J384+L384+N384+P384)</f>
        <v>0</v>
      </c>
      <c r="S384" s="91">
        <f>SUM(I384+K384+M384+O384+Q384)</f>
        <v>0</v>
      </c>
    </row>
    <row r="385" spans="1:19" ht="12.75">
      <c r="A385" s="50" t="s">
        <v>67</v>
      </c>
      <c r="B385" s="173"/>
      <c r="C385" s="173"/>
      <c r="D385" s="173"/>
      <c r="E385" s="173"/>
      <c r="F385" s="7" t="s">
        <v>1</v>
      </c>
      <c r="G385" s="6">
        <v>0.08</v>
      </c>
      <c r="H385" s="2">
        <f aca="true" t="shared" si="199" ref="H385:Q385">(H384*$G385)</f>
        <v>0</v>
      </c>
      <c r="I385" s="91">
        <f t="shared" si="199"/>
        <v>0</v>
      </c>
      <c r="J385" s="2">
        <f t="shared" si="199"/>
        <v>0</v>
      </c>
      <c r="K385" s="91">
        <f t="shared" si="199"/>
        <v>0</v>
      </c>
      <c r="L385" s="2">
        <f t="shared" si="199"/>
        <v>0</v>
      </c>
      <c r="M385" s="91">
        <f t="shared" si="199"/>
        <v>0</v>
      </c>
      <c r="N385" s="2">
        <f t="shared" si="199"/>
        <v>0</v>
      </c>
      <c r="O385" s="91">
        <f t="shared" si="199"/>
        <v>0</v>
      </c>
      <c r="P385" s="2">
        <f t="shared" si="199"/>
        <v>0</v>
      </c>
      <c r="Q385" s="91">
        <f t="shared" si="199"/>
        <v>0</v>
      </c>
      <c r="R385" s="2">
        <f>SUM(H385+J385+L385+N385+P385)</f>
        <v>0</v>
      </c>
      <c r="S385" s="91">
        <f>SUM(I385+K385+M385+O385+Q385)</f>
        <v>0</v>
      </c>
    </row>
    <row r="386" spans="1:19" ht="12.75">
      <c r="A386" s="52" t="s">
        <v>70</v>
      </c>
      <c r="B386" s="125"/>
      <c r="C386" s="121" t="s">
        <v>179</v>
      </c>
      <c r="D386" s="125"/>
      <c r="E386" s="121" t="s">
        <v>178</v>
      </c>
      <c r="G386" s="2"/>
      <c r="H386" s="13"/>
      <c r="I386" s="94"/>
      <c r="J386" s="13"/>
      <c r="K386" s="94"/>
      <c r="L386" s="13"/>
      <c r="M386" s="94"/>
      <c r="N386" s="13"/>
      <c r="O386" s="94"/>
      <c r="P386" s="13"/>
      <c r="Q386" s="94"/>
      <c r="R386" s="13"/>
      <c r="S386" s="94"/>
    </row>
    <row r="387" spans="1:19" ht="12.75">
      <c r="A387" s="52" t="s">
        <v>69</v>
      </c>
      <c r="B387" s="125"/>
      <c r="C387" s="121" t="s">
        <v>180</v>
      </c>
      <c r="D387" s="125"/>
      <c r="E387" s="121" t="s">
        <v>178</v>
      </c>
      <c r="F387" s="182" t="s">
        <v>95</v>
      </c>
      <c r="G387" s="183"/>
      <c r="H387" s="8">
        <f aca="true" t="shared" si="200" ref="H387:S387">SUM(H384:H385)</f>
        <v>0</v>
      </c>
      <c r="I387" s="93">
        <f t="shared" si="200"/>
        <v>0</v>
      </c>
      <c r="J387" s="8">
        <f t="shared" si="200"/>
        <v>0</v>
      </c>
      <c r="K387" s="93">
        <f t="shared" si="200"/>
        <v>0</v>
      </c>
      <c r="L387" s="8">
        <f t="shared" si="200"/>
        <v>0</v>
      </c>
      <c r="M387" s="93">
        <f t="shared" si="200"/>
        <v>0</v>
      </c>
      <c r="N387" s="8">
        <f t="shared" si="200"/>
        <v>0</v>
      </c>
      <c r="O387" s="93">
        <f t="shared" si="200"/>
        <v>0</v>
      </c>
      <c r="P387" s="8">
        <f t="shared" si="200"/>
        <v>0</v>
      </c>
      <c r="Q387" s="93">
        <f t="shared" si="200"/>
        <v>0</v>
      </c>
      <c r="R387" s="8">
        <f t="shared" si="200"/>
        <v>0</v>
      </c>
      <c r="S387" s="93">
        <f t="shared" si="200"/>
        <v>0</v>
      </c>
    </row>
    <row r="388" spans="1:19" ht="12.75">
      <c r="A388" s="41"/>
      <c r="B388" s="41"/>
      <c r="C388" s="41"/>
      <c r="D388" s="41"/>
      <c r="E388" s="41"/>
      <c r="F388" s="42"/>
      <c r="G388" s="37"/>
      <c r="H388" s="43"/>
      <c r="I388" s="93"/>
      <c r="J388" s="43"/>
      <c r="K388" s="93"/>
      <c r="L388" s="43"/>
      <c r="M388" s="93"/>
      <c r="N388" s="43"/>
      <c r="O388" s="93"/>
      <c r="P388" s="43"/>
      <c r="Q388" s="93"/>
      <c r="R388" s="43"/>
      <c r="S388" s="90"/>
    </row>
    <row r="389" spans="1:19" ht="12.75">
      <c r="A389" s="50" t="s">
        <v>63</v>
      </c>
      <c r="B389" s="173"/>
      <c r="C389" s="173"/>
      <c r="D389" s="173"/>
      <c r="E389" s="173"/>
      <c r="F389" s="179" t="s">
        <v>28</v>
      </c>
      <c r="G389" s="184"/>
      <c r="H389" s="105"/>
      <c r="I389" s="107"/>
      <c r="J389" s="105"/>
      <c r="K389" s="107"/>
      <c r="L389" s="105"/>
      <c r="M389" s="107"/>
      <c r="N389" s="105"/>
      <c r="O389" s="107"/>
      <c r="P389" s="105"/>
      <c r="Q389" s="107"/>
      <c r="S389" s="90"/>
    </row>
    <row r="390" spans="1:19" ht="12.75">
      <c r="A390" s="50" t="s">
        <v>64</v>
      </c>
      <c r="B390" s="173"/>
      <c r="C390" s="173"/>
      <c r="D390" s="173"/>
      <c r="E390" s="173"/>
      <c r="F390" s="16"/>
      <c r="G390" s="55" t="s">
        <v>98</v>
      </c>
      <c r="H390" s="70"/>
      <c r="I390" s="108"/>
      <c r="J390" s="70"/>
      <c r="K390" s="108"/>
      <c r="L390" s="70"/>
      <c r="M390" s="108"/>
      <c r="N390" s="70"/>
      <c r="O390" s="108"/>
      <c r="P390" s="70"/>
      <c r="Q390" s="108"/>
      <c r="R390" s="2"/>
      <c r="S390" s="90"/>
    </row>
    <row r="391" spans="1:19" ht="12.75">
      <c r="A391" s="51" t="s">
        <v>65</v>
      </c>
      <c r="B391" s="181"/>
      <c r="C391" s="181"/>
      <c r="D391" s="181"/>
      <c r="E391" s="181"/>
      <c r="F391" s="7" t="s">
        <v>51</v>
      </c>
      <c r="G391" s="24"/>
      <c r="H391" s="2"/>
      <c r="I391" s="91"/>
      <c r="J391" s="2"/>
      <c r="K391" s="91"/>
      <c r="L391" s="2"/>
      <c r="M391" s="91"/>
      <c r="N391" s="2"/>
      <c r="O391" s="91"/>
      <c r="P391" s="2"/>
      <c r="Q391" s="91"/>
      <c r="R391" s="2"/>
      <c r="S391" s="90"/>
    </row>
    <row r="392" spans="1:19" ht="12.75">
      <c r="A392" s="50" t="s">
        <v>66</v>
      </c>
      <c r="B392" s="173"/>
      <c r="C392" s="173"/>
      <c r="D392" s="173"/>
      <c r="E392" s="173"/>
      <c r="F392" s="174" t="s">
        <v>14</v>
      </c>
      <c r="G392" s="175"/>
      <c r="H392" s="14">
        <f aca="true" t="shared" si="201" ref="H392:Q392">($G391*H389*H390)</f>
        <v>0</v>
      </c>
      <c r="I392" s="92">
        <f t="shared" si="201"/>
        <v>0</v>
      </c>
      <c r="J392" s="14">
        <f t="shared" si="201"/>
        <v>0</v>
      </c>
      <c r="K392" s="92">
        <f t="shared" si="201"/>
        <v>0</v>
      </c>
      <c r="L392" s="14">
        <f t="shared" si="201"/>
        <v>0</v>
      </c>
      <c r="M392" s="92">
        <f t="shared" si="201"/>
        <v>0</v>
      </c>
      <c r="N392" s="14">
        <f t="shared" si="201"/>
        <v>0</v>
      </c>
      <c r="O392" s="92">
        <f t="shared" si="201"/>
        <v>0</v>
      </c>
      <c r="P392" s="14">
        <f t="shared" si="201"/>
        <v>0</v>
      </c>
      <c r="Q392" s="92">
        <f t="shared" si="201"/>
        <v>0</v>
      </c>
      <c r="R392" s="2">
        <f>SUM(H392+J392+L392+N392+P392)</f>
        <v>0</v>
      </c>
      <c r="S392" s="91">
        <f>SUM(I392+K392+M392+O392+Q392)</f>
        <v>0</v>
      </c>
    </row>
    <row r="393" spans="1:19" ht="12.75">
      <c r="A393" s="50" t="s">
        <v>67</v>
      </c>
      <c r="B393" s="173"/>
      <c r="C393" s="173"/>
      <c r="D393" s="173"/>
      <c r="E393" s="173"/>
      <c r="F393" s="7" t="s">
        <v>1</v>
      </c>
      <c r="G393" s="6">
        <v>0.08</v>
      </c>
      <c r="H393" s="2">
        <f aca="true" t="shared" si="202" ref="H393:Q393">(H392*$G393)</f>
        <v>0</v>
      </c>
      <c r="I393" s="91">
        <f t="shared" si="202"/>
        <v>0</v>
      </c>
      <c r="J393" s="2">
        <f t="shared" si="202"/>
        <v>0</v>
      </c>
      <c r="K393" s="91">
        <f t="shared" si="202"/>
        <v>0</v>
      </c>
      <c r="L393" s="2">
        <f t="shared" si="202"/>
        <v>0</v>
      </c>
      <c r="M393" s="91">
        <f t="shared" si="202"/>
        <v>0</v>
      </c>
      <c r="N393" s="2">
        <f t="shared" si="202"/>
        <v>0</v>
      </c>
      <c r="O393" s="91">
        <f t="shared" si="202"/>
        <v>0</v>
      </c>
      <c r="P393" s="2">
        <f t="shared" si="202"/>
        <v>0</v>
      </c>
      <c r="Q393" s="91">
        <f t="shared" si="202"/>
        <v>0</v>
      </c>
      <c r="R393" s="2">
        <f>SUM(H393+J393+L393+N393+P393)</f>
        <v>0</v>
      </c>
      <c r="S393" s="91">
        <f>SUM(I393+K393+M393+O393+Q393)</f>
        <v>0</v>
      </c>
    </row>
    <row r="394" spans="1:19" ht="12.75">
      <c r="A394" s="52" t="s">
        <v>70</v>
      </c>
      <c r="B394" s="125"/>
      <c r="C394" s="121" t="s">
        <v>179</v>
      </c>
      <c r="D394" s="125"/>
      <c r="E394" s="121" t="s">
        <v>178</v>
      </c>
      <c r="G394" s="2"/>
      <c r="H394" s="13"/>
      <c r="I394" s="94"/>
      <c r="J394" s="13"/>
      <c r="K394" s="94"/>
      <c r="L394" s="13"/>
      <c r="M394" s="94"/>
      <c r="N394" s="13"/>
      <c r="O394" s="94"/>
      <c r="P394" s="13"/>
      <c r="Q394" s="94"/>
      <c r="R394" s="13"/>
      <c r="S394" s="94"/>
    </row>
    <row r="395" spans="1:19" ht="12.75">
      <c r="A395" s="52" t="s">
        <v>69</v>
      </c>
      <c r="B395" s="125"/>
      <c r="C395" s="121" t="s">
        <v>180</v>
      </c>
      <c r="D395" s="125"/>
      <c r="E395" s="121" t="s">
        <v>178</v>
      </c>
      <c r="F395" s="182" t="s">
        <v>95</v>
      </c>
      <c r="G395" s="183"/>
      <c r="H395" s="8">
        <f aca="true" t="shared" si="203" ref="H395:S395">SUM(H392:H393)</f>
        <v>0</v>
      </c>
      <c r="I395" s="93">
        <f t="shared" si="203"/>
        <v>0</v>
      </c>
      <c r="J395" s="8">
        <f t="shared" si="203"/>
        <v>0</v>
      </c>
      <c r="K395" s="93">
        <f t="shared" si="203"/>
        <v>0</v>
      </c>
      <c r="L395" s="8">
        <f t="shared" si="203"/>
        <v>0</v>
      </c>
      <c r="M395" s="93">
        <f t="shared" si="203"/>
        <v>0</v>
      </c>
      <c r="N395" s="8">
        <f t="shared" si="203"/>
        <v>0</v>
      </c>
      <c r="O395" s="93">
        <f t="shared" si="203"/>
        <v>0</v>
      </c>
      <c r="P395" s="8">
        <f t="shared" si="203"/>
        <v>0</v>
      </c>
      <c r="Q395" s="93">
        <f t="shared" si="203"/>
        <v>0</v>
      </c>
      <c r="R395" s="8">
        <f t="shared" si="203"/>
        <v>0</v>
      </c>
      <c r="S395" s="93">
        <f t="shared" si="203"/>
        <v>0</v>
      </c>
    </row>
    <row r="396" spans="1:19" ht="12.75">
      <c r="A396" s="41"/>
      <c r="B396" s="41"/>
      <c r="C396" s="41"/>
      <c r="D396" s="41"/>
      <c r="E396" s="41"/>
      <c r="F396" s="42"/>
      <c r="G396" s="37"/>
      <c r="H396" s="43"/>
      <c r="I396" s="93"/>
      <c r="J396" s="43"/>
      <c r="K396" s="93"/>
      <c r="L396" s="43"/>
      <c r="M396" s="93"/>
      <c r="N396" s="43"/>
      <c r="O396" s="93"/>
      <c r="P396" s="43"/>
      <c r="Q396" s="93"/>
      <c r="R396" s="43"/>
      <c r="S396" s="90"/>
    </row>
    <row r="397" spans="1:19" ht="12.75">
      <c r="A397" s="50" t="s">
        <v>63</v>
      </c>
      <c r="B397" s="173"/>
      <c r="C397" s="173"/>
      <c r="D397" s="173"/>
      <c r="E397" s="173"/>
      <c r="F397" s="179" t="s">
        <v>28</v>
      </c>
      <c r="G397" s="184"/>
      <c r="H397" s="105"/>
      <c r="I397" s="107"/>
      <c r="J397" s="105"/>
      <c r="K397" s="107"/>
      <c r="L397" s="105"/>
      <c r="M397" s="107"/>
      <c r="N397" s="105"/>
      <c r="O397" s="107"/>
      <c r="P397" s="105"/>
      <c r="Q397" s="107"/>
      <c r="S397" s="90"/>
    </row>
    <row r="398" spans="1:19" ht="12.75">
      <c r="A398" s="50" t="s">
        <v>64</v>
      </c>
      <c r="B398" s="173"/>
      <c r="C398" s="173"/>
      <c r="D398" s="173"/>
      <c r="E398" s="173"/>
      <c r="F398" s="16"/>
      <c r="G398" s="55" t="s">
        <v>98</v>
      </c>
      <c r="H398" s="70"/>
      <c r="I398" s="108"/>
      <c r="J398" s="70"/>
      <c r="K398" s="108"/>
      <c r="L398" s="70"/>
      <c r="M398" s="108"/>
      <c r="N398" s="70"/>
      <c r="O398" s="108"/>
      <c r="P398" s="70"/>
      <c r="Q398" s="108"/>
      <c r="R398" s="2"/>
      <c r="S398" s="90"/>
    </row>
    <row r="399" spans="1:19" ht="12.75">
      <c r="A399" s="51" t="s">
        <v>65</v>
      </c>
      <c r="B399" s="181"/>
      <c r="C399" s="181"/>
      <c r="D399" s="181"/>
      <c r="E399" s="181"/>
      <c r="F399" s="7" t="s">
        <v>51</v>
      </c>
      <c r="G399" s="24"/>
      <c r="H399" s="2"/>
      <c r="I399" s="91"/>
      <c r="J399" s="2"/>
      <c r="K399" s="91"/>
      <c r="L399" s="2"/>
      <c r="M399" s="91"/>
      <c r="N399" s="2"/>
      <c r="O399" s="91"/>
      <c r="P399" s="2"/>
      <c r="Q399" s="91"/>
      <c r="R399" s="2"/>
      <c r="S399" s="90"/>
    </row>
    <row r="400" spans="1:19" ht="12.75">
      <c r="A400" s="50" t="s">
        <v>66</v>
      </c>
      <c r="B400" s="173"/>
      <c r="C400" s="173"/>
      <c r="D400" s="173"/>
      <c r="E400" s="173"/>
      <c r="F400" s="174" t="s">
        <v>14</v>
      </c>
      <c r="G400" s="175"/>
      <c r="H400" s="14">
        <f aca="true" t="shared" si="204" ref="H400:Q400">($G399*H397*H398)</f>
        <v>0</v>
      </c>
      <c r="I400" s="92">
        <f t="shared" si="204"/>
        <v>0</v>
      </c>
      <c r="J400" s="14">
        <f t="shared" si="204"/>
        <v>0</v>
      </c>
      <c r="K400" s="92">
        <f t="shared" si="204"/>
        <v>0</v>
      </c>
      <c r="L400" s="14">
        <f t="shared" si="204"/>
        <v>0</v>
      </c>
      <c r="M400" s="92">
        <f t="shared" si="204"/>
        <v>0</v>
      </c>
      <c r="N400" s="14">
        <f t="shared" si="204"/>
        <v>0</v>
      </c>
      <c r="O400" s="92">
        <f t="shared" si="204"/>
        <v>0</v>
      </c>
      <c r="P400" s="14">
        <f t="shared" si="204"/>
        <v>0</v>
      </c>
      <c r="Q400" s="92">
        <f t="shared" si="204"/>
        <v>0</v>
      </c>
      <c r="R400" s="2">
        <f>SUM(H400+J400+L400+N400+P400)</f>
        <v>0</v>
      </c>
      <c r="S400" s="91">
        <f>SUM(I400+K400+M400+O400+Q400)</f>
        <v>0</v>
      </c>
    </row>
    <row r="401" spans="1:19" ht="12.75">
      <c r="A401" s="50" t="s">
        <v>67</v>
      </c>
      <c r="B401" s="173"/>
      <c r="C401" s="173"/>
      <c r="D401" s="173"/>
      <c r="E401" s="173"/>
      <c r="F401" s="7" t="s">
        <v>1</v>
      </c>
      <c r="G401" s="6">
        <v>0.08</v>
      </c>
      <c r="H401" s="2">
        <f aca="true" t="shared" si="205" ref="H401:Q401">(H400*$G401)</f>
        <v>0</v>
      </c>
      <c r="I401" s="91">
        <f t="shared" si="205"/>
        <v>0</v>
      </c>
      <c r="J401" s="2">
        <f t="shared" si="205"/>
        <v>0</v>
      </c>
      <c r="K401" s="91">
        <f t="shared" si="205"/>
        <v>0</v>
      </c>
      <c r="L401" s="2">
        <f t="shared" si="205"/>
        <v>0</v>
      </c>
      <c r="M401" s="91">
        <f t="shared" si="205"/>
        <v>0</v>
      </c>
      <c r="N401" s="2">
        <f t="shared" si="205"/>
        <v>0</v>
      </c>
      <c r="O401" s="91">
        <f t="shared" si="205"/>
        <v>0</v>
      </c>
      <c r="P401" s="2">
        <f t="shared" si="205"/>
        <v>0</v>
      </c>
      <c r="Q401" s="91">
        <f t="shared" si="205"/>
        <v>0</v>
      </c>
      <c r="R401" s="2">
        <f>SUM(H401+J401+L401+N401+P401)</f>
        <v>0</v>
      </c>
      <c r="S401" s="91">
        <f>SUM(I401+K401+M401+O401+Q401)</f>
        <v>0</v>
      </c>
    </row>
    <row r="402" spans="1:19" ht="12.75">
      <c r="A402" s="52" t="s">
        <v>70</v>
      </c>
      <c r="B402" s="125"/>
      <c r="C402" s="121" t="s">
        <v>179</v>
      </c>
      <c r="D402" s="125"/>
      <c r="E402" s="121" t="s">
        <v>178</v>
      </c>
      <c r="G402" s="2"/>
      <c r="H402" s="13"/>
      <c r="I402" s="94"/>
      <c r="J402" s="13"/>
      <c r="K402" s="94"/>
      <c r="L402" s="13"/>
      <c r="M402" s="94"/>
      <c r="N402" s="13"/>
      <c r="O402" s="94"/>
      <c r="P402" s="13"/>
      <c r="Q402" s="94"/>
      <c r="R402" s="13"/>
      <c r="S402" s="94"/>
    </row>
    <row r="403" spans="1:19" ht="12.75">
      <c r="A403" s="52" t="s">
        <v>69</v>
      </c>
      <c r="B403" s="125"/>
      <c r="C403" s="121" t="s">
        <v>180</v>
      </c>
      <c r="D403" s="125"/>
      <c r="E403" s="121" t="s">
        <v>178</v>
      </c>
      <c r="F403" s="182" t="s">
        <v>95</v>
      </c>
      <c r="G403" s="183"/>
      <c r="H403" s="8">
        <f aca="true" t="shared" si="206" ref="H403:S403">SUM(H400:H401)</f>
        <v>0</v>
      </c>
      <c r="I403" s="93">
        <f t="shared" si="206"/>
        <v>0</v>
      </c>
      <c r="J403" s="8">
        <f t="shared" si="206"/>
        <v>0</v>
      </c>
      <c r="K403" s="93">
        <f t="shared" si="206"/>
        <v>0</v>
      </c>
      <c r="L403" s="8">
        <f t="shared" si="206"/>
        <v>0</v>
      </c>
      <c r="M403" s="93">
        <f t="shared" si="206"/>
        <v>0</v>
      </c>
      <c r="N403" s="8">
        <f t="shared" si="206"/>
        <v>0</v>
      </c>
      <c r="O403" s="93">
        <f t="shared" si="206"/>
        <v>0</v>
      </c>
      <c r="P403" s="8">
        <f t="shared" si="206"/>
        <v>0</v>
      </c>
      <c r="Q403" s="93">
        <f t="shared" si="206"/>
        <v>0</v>
      </c>
      <c r="R403" s="8">
        <f t="shared" si="206"/>
        <v>0</v>
      </c>
      <c r="S403" s="93">
        <f t="shared" si="206"/>
        <v>0</v>
      </c>
    </row>
    <row r="404" spans="1:19" ht="12.75">
      <c r="A404" s="41"/>
      <c r="B404" s="41"/>
      <c r="C404" s="41"/>
      <c r="D404" s="41"/>
      <c r="E404" s="41"/>
      <c r="F404" s="42"/>
      <c r="G404" s="37"/>
      <c r="H404" s="43"/>
      <c r="I404" s="93"/>
      <c r="J404" s="43"/>
      <c r="K404" s="93"/>
      <c r="L404" s="43"/>
      <c r="M404" s="93"/>
      <c r="N404" s="43"/>
      <c r="O404" s="93"/>
      <c r="P404" s="43"/>
      <c r="Q404" s="93"/>
      <c r="R404" s="43"/>
      <c r="S404" s="90"/>
    </row>
    <row r="405" spans="9:19" s="54" customFormat="1" ht="12.75">
      <c r="I405" s="90"/>
      <c r="K405" s="90"/>
      <c r="M405" s="90"/>
      <c r="O405" s="90"/>
      <c r="Q405" s="90"/>
      <c r="S405" s="90"/>
    </row>
    <row r="406" spans="1:19" s="117" customFormat="1" ht="25.5">
      <c r="A406" s="116"/>
      <c r="B406" s="116"/>
      <c r="C406" s="116"/>
      <c r="D406" s="116"/>
      <c r="E406" s="116"/>
      <c r="G406" s="53" t="s">
        <v>9</v>
      </c>
      <c r="H406" s="53" t="s">
        <v>0</v>
      </c>
      <c r="I406" s="89" t="s">
        <v>159</v>
      </c>
      <c r="J406" s="53" t="s">
        <v>6</v>
      </c>
      <c r="K406" s="89" t="s">
        <v>160</v>
      </c>
      <c r="L406" s="53" t="s">
        <v>7</v>
      </c>
      <c r="M406" s="89" t="s">
        <v>161</v>
      </c>
      <c r="N406" s="53" t="s">
        <v>12</v>
      </c>
      <c r="O406" s="89" t="s">
        <v>162</v>
      </c>
      <c r="P406" s="53" t="s">
        <v>13</v>
      </c>
      <c r="Q406" s="89" t="s">
        <v>163</v>
      </c>
      <c r="R406" s="53" t="s">
        <v>71</v>
      </c>
      <c r="S406" s="89" t="s">
        <v>164</v>
      </c>
    </row>
    <row r="407" spans="1:19" ht="15.75">
      <c r="A407" s="193" t="s">
        <v>97</v>
      </c>
      <c r="B407" s="193"/>
      <c r="C407" s="193"/>
      <c r="D407" s="193"/>
      <c r="E407" s="193"/>
      <c r="G407" s="4"/>
      <c r="H407" s="4"/>
      <c r="I407" s="95"/>
      <c r="J407" s="4"/>
      <c r="K407" s="95"/>
      <c r="L407" s="4"/>
      <c r="M407" s="95"/>
      <c r="N407" s="4"/>
      <c r="O407" s="95"/>
      <c r="P407" s="4"/>
      <c r="Q407" s="95"/>
      <c r="R407" s="4"/>
      <c r="S407" s="90"/>
    </row>
    <row r="408" spans="9:19" s="54" customFormat="1" ht="12.75">
      <c r="I408" s="90"/>
      <c r="K408" s="90"/>
      <c r="M408" s="90"/>
      <c r="O408" s="90"/>
      <c r="Q408" s="90"/>
      <c r="S408" s="90"/>
    </row>
    <row r="409" spans="1:19" ht="12.75">
      <c r="A409" s="50" t="s">
        <v>63</v>
      </c>
      <c r="B409" s="173"/>
      <c r="C409" s="173"/>
      <c r="D409" s="173"/>
      <c r="E409" s="173"/>
      <c r="F409" s="176" t="s">
        <v>99</v>
      </c>
      <c r="G409" s="184"/>
      <c r="H409" s="87"/>
      <c r="I409" s="106"/>
      <c r="J409" s="87"/>
      <c r="K409" s="106"/>
      <c r="L409" s="87"/>
      <c r="M409" s="106"/>
      <c r="N409" s="87"/>
      <c r="O409" s="106"/>
      <c r="P409" s="87"/>
      <c r="Q409" s="106"/>
      <c r="S409" s="90"/>
    </row>
    <row r="410" spans="1:19" ht="12.75">
      <c r="A410" s="50" t="s">
        <v>64</v>
      </c>
      <c r="B410" s="173"/>
      <c r="C410" s="173"/>
      <c r="D410" s="173"/>
      <c r="E410" s="173"/>
      <c r="F410" s="16"/>
      <c r="G410" s="55" t="s">
        <v>98</v>
      </c>
      <c r="H410" s="70"/>
      <c r="I410" s="108"/>
      <c r="J410" s="70"/>
      <c r="K410" s="108"/>
      <c r="L410" s="70"/>
      <c r="M410" s="108"/>
      <c r="N410" s="70"/>
      <c r="O410" s="108"/>
      <c r="P410" s="70"/>
      <c r="Q410" s="108"/>
      <c r="R410" s="2"/>
      <c r="S410" s="90"/>
    </row>
    <row r="411" spans="1:19" ht="12.75">
      <c r="A411" s="51" t="s">
        <v>65</v>
      </c>
      <c r="B411" s="181"/>
      <c r="C411" s="181"/>
      <c r="D411" s="181"/>
      <c r="E411" s="181"/>
      <c r="F411" s="69" t="s">
        <v>100</v>
      </c>
      <c r="G411" s="24"/>
      <c r="H411" s="2"/>
      <c r="I411" s="91"/>
      <c r="J411" s="2"/>
      <c r="K411" s="91"/>
      <c r="L411" s="2"/>
      <c r="M411" s="91"/>
      <c r="N411" s="2"/>
      <c r="O411" s="91"/>
      <c r="P411" s="2"/>
      <c r="Q411" s="91"/>
      <c r="R411" s="2"/>
      <c r="S411" s="90"/>
    </row>
    <row r="412" spans="1:19" ht="12.75">
      <c r="A412" s="50" t="s">
        <v>66</v>
      </c>
      <c r="B412" s="173"/>
      <c r="C412" s="173"/>
      <c r="D412" s="173"/>
      <c r="E412" s="173"/>
      <c r="F412" s="185" t="s">
        <v>102</v>
      </c>
      <c r="G412" s="175"/>
      <c r="H412" s="14">
        <f>($G411*H409*H410*1.03)</f>
        <v>0</v>
      </c>
      <c r="I412" s="92">
        <f>($G411*I409*I410*1.03)</f>
        <v>0</v>
      </c>
      <c r="J412" s="14">
        <f>($G411*J409*J410*1.03*1.03)</f>
        <v>0</v>
      </c>
      <c r="K412" s="92">
        <f>($G411*K409*K410*1.03*1.03)</f>
        <v>0</v>
      </c>
      <c r="L412" s="14">
        <f>($G411*L409*L410*1.03*1.03*1.03)</f>
        <v>0</v>
      </c>
      <c r="M412" s="92">
        <f>($G411*M409*M410*1.03*1.03*1.03)</f>
        <v>0</v>
      </c>
      <c r="N412" s="14">
        <f>($G411*N409*N410*1.03*1.03*1.03*1.03)</f>
        <v>0</v>
      </c>
      <c r="O412" s="92">
        <f>($G411*O409*O410*1.03*1.03*1.03*1.03)</f>
        <v>0</v>
      </c>
      <c r="P412" s="14">
        <f>($G411*P409*P410*1.03*1.03*1.03*1.03*1.03)</f>
        <v>0</v>
      </c>
      <c r="Q412" s="92">
        <f>($G411*Q409*Q410*1.03*1.03*1.03*1.03*1.03)</f>
        <v>0</v>
      </c>
      <c r="R412" s="2">
        <f>SUM(H412+J412+L412+N412+P412)</f>
        <v>0</v>
      </c>
      <c r="S412" s="91">
        <f>SUM(I412+K412+M412+O412+Q412)</f>
        <v>0</v>
      </c>
    </row>
    <row r="413" spans="1:19" ht="12.75">
      <c r="A413" s="50" t="s">
        <v>67</v>
      </c>
      <c r="B413" s="173"/>
      <c r="C413" s="173"/>
      <c r="D413" s="173"/>
      <c r="E413" s="173"/>
      <c r="F413" s="69" t="s">
        <v>101</v>
      </c>
      <c r="G413" s="22">
        <v>5952</v>
      </c>
      <c r="H413" s="55">
        <f>SUM($G413*H409*H410*2*1.1)</f>
        <v>0</v>
      </c>
      <c r="I413" s="91">
        <f>SUM($G413*I409*I410*2*1.1)</f>
        <v>0</v>
      </c>
      <c r="J413" s="55">
        <f>SUM($G413*J409*J410*2*1.1*1.1)</f>
        <v>0</v>
      </c>
      <c r="K413" s="91">
        <f>SUM($G413*K409*K410*2*1.1*1.1)</f>
        <v>0</v>
      </c>
      <c r="L413" s="55">
        <f>SUM($G413*L409*L410*2*1.1*1.1*1.1)</f>
        <v>0</v>
      </c>
      <c r="M413" s="91">
        <f>SUM($G413*M409*M410*2*1.1*1.1*1.1)</f>
        <v>0</v>
      </c>
      <c r="N413" s="55">
        <f>SUM($G413*N409*N410*2*1.1*1.1*1.1*1.1)</f>
        <v>0</v>
      </c>
      <c r="O413" s="91">
        <f>SUM($G413*O409*O410*2*1.1*1.1*1.1*1.1)</f>
        <v>0</v>
      </c>
      <c r="P413" s="55">
        <f>SUM($G413*P409*P410*2*1.1*1.1*1.1*1.1*1.1)</f>
        <v>0</v>
      </c>
      <c r="Q413" s="91">
        <f>SUM($G413*Q409*Q410*2*1.1*1.1*1.1*1.1*1.1)</f>
        <v>0</v>
      </c>
      <c r="R413" s="2">
        <f>SUM(H413+J413+L413+N413+P413)</f>
        <v>0</v>
      </c>
      <c r="S413" s="91">
        <f>SUM(I413+K413+M413+O413+Q413)</f>
        <v>0</v>
      </c>
    </row>
    <row r="414" spans="1:19" ht="12.75">
      <c r="A414" s="52" t="s">
        <v>70</v>
      </c>
      <c r="B414" s="125"/>
      <c r="C414" s="121" t="s">
        <v>179</v>
      </c>
      <c r="D414" s="125"/>
      <c r="E414" s="121" t="s">
        <v>178</v>
      </c>
      <c r="G414" s="2"/>
      <c r="H414" s="13"/>
      <c r="I414" s="94"/>
      <c r="J414" s="13"/>
      <c r="K414" s="94"/>
      <c r="L414" s="13"/>
      <c r="M414" s="94"/>
      <c r="N414" s="13"/>
      <c r="O414" s="94"/>
      <c r="P414" s="13"/>
      <c r="Q414" s="94"/>
      <c r="R414" s="13"/>
      <c r="S414" s="94"/>
    </row>
    <row r="415" spans="1:19" ht="12.75">
      <c r="A415" s="52" t="s">
        <v>69</v>
      </c>
      <c r="B415" s="125"/>
      <c r="C415" s="121" t="s">
        <v>180</v>
      </c>
      <c r="D415" s="125"/>
      <c r="E415" s="121" t="s">
        <v>178</v>
      </c>
      <c r="F415" s="182" t="s">
        <v>103</v>
      </c>
      <c r="G415" s="183"/>
      <c r="H415" s="8">
        <f aca="true" t="shared" si="207" ref="H415:S415">SUM(H412:H413)</f>
        <v>0</v>
      </c>
      <c r="I415" s="93">
        <f t="shared" si="207"/>
        <v>0</v>
      </c>
      <c r="J415" s="8">
        <f t="shared" si="207"/>
        <v>0</v>
      </c>
      <c r="K415" s="93">
        <f t="shared" si="207"/>
        <v>0</v>
      </c>
      <c r="L415" s="8">
        <f t="shared" si="207"/>
        <v>0</v>
      </c>
      <c r="M415" s="93">
        <f t="shared" si="207"/>
        <v>0</v>
      </c>
      <c r="N415" s="8">
        <f t="shared" si="207"/>
        <v>0</v>
      </c>
      <c r="O415" s="93">
        <f t="shared" si="207"/>
        <v>0</v>
      </c>
      <c r="P415" s="8">
        <f t="shared" si="207"/>
        <v>0</v>
      </c>
      <c r="Q415" s="93">
        <f t="shared" si="207"/>
        <v>0</v>
      </c>
      <c r="R415" s="8">
        <f t="shared" si="207"/>
        <v>0</v>
      </c>
      <c r="S415" s="93">
        <f t="shared" si="207"/>
        <v>0</v>
      </c>
    </row>
    <row r="416" spans="1:19" ht="12.75">
      <c r="A416" s="41"/>
      <c r="B416" s="41"/>
      <c r="C416" s="41"/>
      <c r="D416" s="41"/>
      <c r="E416" s="41"/>
      <c r="F416" s="42"/>
      <c r="G416" s="37"/>
      <c r="H416" s="43"/>
      <c r="I416" s="93"/>
      <c r="J416" s="43"/>
      <c r="K416" s="93"/>
      <c r="L416" s="43"/>
      <c r="M416" s="93"/>
      <c r="N416" s="43"/>
      <c r="O416" s="93"/>
      <c r="P416" s="43"/>
      <c r="Q416" s="93"/>
      <c r="R416" s="43"/>
      <c r="S416" s="90"/>
    </row>
    <row r="417" spans="1:19" ht="12.75">
      <c r="A417" s="50" t="s">
        <v>63</v>
      </c>
      <c r="B417" s="173"/>
      <c r="C417" s="173"/>
      <c r="D417" s="173"/>
      <c r="E417" s="173"/>
      <c r="F417" s="176" t="s">
        <v>99</v>
      </c>
      <c r="G417" s="184"/>
      <c r="H417" s="87"/>
      <c r="I417" s="106"/>
      <c r="J417" s="87"/>
      <c r="K417" s="106"/>
      <c r="L417" s="87"/>
      <c r="M417" s="106"/>
      <c r="N417" s="87"/>
      <c r="O417" s="106"/>
      <c r="P417" s="87"/>
      <c r="Q417" s="106"/>
      <c r="S417" s="90"/>
    </row>
    <row r="418" spans="1:19" ht="12.75">
      <c r="A418" s="50" t="s">
        <v>64</v>
      </c>
      <c r="B418" s="173"/>
      <c r="C418" s="173"/>
      <c r="D418" s="173"/>
      <c r="E418" s="173"/>
      <c r="F418" s="16"/>
      <c r="G418" s="55" t="s">
        <v>98</v>
      </c>
      <c r="H418" s="70"/>
      <c r="I418" s="108"/>
      <c r="J418" s="70"/>
      <c r="K418" s="108"/>
      <c r="L418" s="70"/>
      <c r="M418" s="108"/>
      <c r="N418" s="70"/>
      <c r="O418" s="108"/>
      <c r="P418" s="70"/>
      <c r="Q418" s="108"/>
      <c r="R418" s="2"/>
      <c r="S418" s="90"/>
    </row>
    <row r="419" spans="1:19" ht="12.75">
      <c r="A419" s="51" t="s">
        <v>65</v>
      </c>
      <c r="B419" s="181"/>
      <c r="C419" s="181"/>
      <c r="D419" s="181"/>
      <c r="E419" s="181"/>
      <c r="F419" s="69" t="s">
        <v>100</v>
      </c>
      <c r="G419" s="24"/>
      <c r="H419" s="2"/>
      <c r="I419" s="91"/>
      <c r="J419" s="2"/>
      <c r="K419" s="91"/>
      <c r="L419" s="2"/>
      <c r="M419" s="91"/>
      <c r="N419" s="2"/>
      <c r="O419" s="91"/>
      <c r="P419" s="2"/>
      <c r="Q419" s="91"/>
      <c r="R419" s="2"/>
      <c r="S419" s="90"/>
    </row>
    <row r="420" spans="1:19" ht="12.75">
      <c r="A420" s="50" t="s">
        <v>66</v>
      </c>
      <c r="B420" s="173"/>
      <c r="C420" s="173"/>
      <c r="D420" s="173"/>
      <c r="E420" s="173"/>
      <c r="F420" s="185" t="s">
        <v>102</v>
      </c>
      <c r="G420" s="175"/>
      <c r="H420" s="14">
        <f>($G419*H417*H418*1.03)</f>
        <v>0</v>
      </c>
      <c r="I420" s="92">
        <f>($G419*I417*I418*1.03)</f>
        <v>0</v>
      </c>
      <c r="J420" s="14">
        <f>($G419*J417*J418*1.03*1.03)</f>
        <v>0</v>
      </c>
      <c r="K420" s="92">
        <f>($G419*K417*K418*1.03*1.03)</f>
        <v>0</v>
      </c>
      <c r="L420" s="14">
        <f>($G419*L417*L418*1.03*1.03*1.03)</f>
        <v>0</v>
      </c>
      <c r="M420" s="92">
        <f>($G419*M417*M418*1.03*1.03*1.03)</f>
        <v>0</v>
      </c>
      <c r="N420" s="14">
        <f>($G419*N417*N418*1.03*1.03*1.03*1.03)</f>
        <v>0</v>
      </c>
      <c r="O420" s="92">
        <f>($G419*O417*O418*1.03*1.03*1.03*1.03)</f>
        <v>0</v>
      </c>
      <c r="P420" s="14">
        <f>($G419*P417*P418*1.03*1.03*1.03*1.03*1.03)</f>
        <v>0</v>
      </c>
      <c r="Q420" s="92">
        <f>($G419*Q417*Q418*1.03*1.03*1.03*1.03*1.03)</f>
        <v>0</v>
      </c>
      <c r="R420" s="2">
        <f>SUM(H420+J420+L420+N420+P420)</f>
        <v>0</v>
      </c>
      <c r="S420" s="91">
        <f>SUM(I420+K420+M420+O420+Q420)</f>
        <v>0</v>
      </c>
    </row>
    <row r="421" spans="1:19" ht="12.75">
      <c r="A421" s="50" t="s">
        <v>67</v>
      </c>
      <c r="B421" s="173"/>
      <c r="C421" s="173"/>
      <c r="D421" s="173"/>
      <c r="E421" s="173"/>
      <c r="F421" s="69" t="s">
        <v>101</v>
      </c>
      <c r="G421" s="22">
        <v>5952</v>
      </c>
      <c r="H421" s="55">
        <f>SUM($G421*H417*H418*2*1.1)</f>
        <v>0</v>
      </c>
      <c r="I421" s="91">
        <f>SUM($G421*I417*I418*2*1.1)</f>
        <v>0</v>
      </c>
      <c r="J421" s="55">
        <f>SUM($G421*J417*J418*2*1.1*1.1)</f>
        <v>0</v>
      </c>
      <c r="K421" s="91">
        <f>SUM($G421*K417*K418*2*1.1*1.1)</f>
        <v>0</v>
      </c>
      <c r="L421" s="55">
        <f>SUM($G421*L417*L418*2*1.1*1.1*1.1)</f>
        <v>0</v>
      </c>
      <c r="M421" s="91">
        <f>SUM($G421*M417*M418*2*1.1*1.1*1.1)</f>
        <v>0</v>
      </c>
      <c r="N421" s="55">
        <f>SUM($G421*N417*N418*2*1.1*1.1*1.1*1.1)</f>
        <v>0</v>
      </c>
      <c r="O421" s="91">
        <f>SUM($G421*O417*O418*2*1.1*1.1*1.1*1.1)</f>
        <v>0</v>
      </c>
      <c r="P421" s="55">
        <f>SUM($G421*P417*P418*2*1.1*1.1*1.1*1.1*1.1)</f>
        <v>0</v>
      </c>
      <c r="Q421" s="91">
        <f>SUM($G421*Q417*Q418*2*1.1*1.1*1.1*1.1*1.1)</f>
        <v>0</v>
      </c>
      <c r="R421" s="2">
        <f>SUM(H421+J421+L421+N421+P421)</f>
        <v>0</v>
      </c>
      <c r="S421" s="91">
        <f>SUM(I421+K421+M421+O421+Q421)</f>
        <v>0</v>
      </c>
    </row>
    <row r="422" spans="1:19" ht="12.75">
      <c r="A422" s="52" t="s">
        <v>70</v>
      </c>
      <c r="B422" s="125"/>
      <c r="C422" s="121" t="s">
        <v>179</v>
      </c>
      <c r="D422" s="125"/>
      <c r="E422" s="121" t="s">
        <v>178</v>
      </c>
      <c r="G422" s="2"/>
      <c r="H422" s="13"/>
      <c r="I422" s="94"/>
      <c r="J422" s="13"/>
      <c r="K422" s="94"/>
      <c r="L422" s="13"/>
      <c r="M422" s="94"/>
      <c r="N422" s="13"/>
      <c r="O422" s="94"/>
      <c r="P422" s="13"/>
      <c r="Q422" s="94"/>
      <c r="R422" s="13"/>
      <c r="S422" s="94"/>
    </row>
    <row r="423" spans="1:19" ht="12.75">
      <c r="A423" s="52" t="s">
        <v>69</v>
      </c>
      <c r="B423" s="125"/>
      <c r="C423" s="121" t="s">
        <v>180</v>
      </c>
      <c r="D423" s="125"/>
      <c r="E423" s="121" t="s">
        <v>178</v>
      </c>
      <c r="F423" s="182" t="s">
        <v>103</v>
      </c>
      <c r="G423" s="183"/>
      <c r="H423" s="8">
        <f aca="true" t="shared" si="208" ref="H423:S423">SUM(H420:H421)</f>
        <v>0</v>
      </c>
      <c r="I423" s="93">
        <f t="shared" si="208"/>
        <v>0</v>
      </c>
      <c r="J423" s="8">
        <f t="shared" si="208"/>
        <v>0</v>
      </c>
      <c r="K423" s="93">
        <f t="shared" si="208"/>
        <v>0</v>
      </c>
      <c r="L423" s="8">
        <f t="shared" si="208"/>
        <v>0</v>
      </c>
      <c r="M423" s="93">
        <f t="shared" si="208"/>
        <v>0</v>
      </c>
      <c r="N423" s="8">
        <f t="shared" si="208"/>
        <v>0</v>
      </c>
      <c r="O423" s="93">
        <f t="shared" si="208"/>
        <v>0</v>
      </c>
      <c r="P423" s="8">
        <f t="shared" si="208"/>
        <v>0</v>
      </c>
      <c r="Q423" s="93">
        <f t="shared" si="208"/>
        <v>0</v>
      </c>
      <c r="R423" s="8">
        <f t="shared" si="208"/>
        <v>0</v>
      </c>
      <c r="S423" s="93">
        <f t="shared" si="208"/>
        <v>0</v>
      </c>
    </row>
    <row r="424" spans="1:19" ht="12.75">
      <c r="A424" s="41"/>
      <c r="B424" s="41"/>
      <c r="C424" s="41"/>
      <c r="D424" s="41"/>
      <c r="E424" s="41"/>
      <c r="F424" s="42"/>
      <c r="G424" s="37"/>
      <c r="H424" s="43"/>
      <c r="I424" s="93"/>
      <c r="J424" s="43"/>
      <c r="K424" s="93"/>
      <c r="L424" s="43"/>
      <c r="M424" s="93"/>
      <c r="N424" s="43"/>
      <c r="O424" s="93"/>
      <c r="P424" s="43"/>
      <c r="Q424" s="93"/>
      <c r="R424" s="43"/>
      <c r="S424" s="90"/>
    </row>
    <row r="425" spans="9:19" ht="12.75">
      <c r="I425" s="90"/>
      <c r="K425" s="90"/>
      <c r="M425" s="90"/>
      <c r="O425" s="90"/>
      <c r="Q425" s="90"/>
      <c r="S425" s="90"/>
    </row>
    <row r="426" spans="1:19" s="54" customFormat="1" ht="12.75">
      <c r="A426" s="71"/>
      <c r="B426" s="71"/>
      <c r="C426" s="71"/>
      <c r="D426" s="71"/>
      <c r="E426" s="71"/>
      <c r="F426" s="71"/>
      <c r="G426" s="71"/>
      <c r="H426" s="71"/>
      <c r="I426" s="90"/>
      <c r="J426" s="71"/>
      <c r="K426" s="90"/>
      <c r="L426" s="71"/>
      <c r="M426" s="90"/>
      <c r="N426" s="71"/>
      <c r="O426" s="90"/>
      <c r="P426" s="71"/>
      <c r="Q426" s="90"/>
      <c r="R426" s="71"/>
      <c r="S426" s="90"/>
    </row>
    <row r="427" spans="9:19" ht="12.75">
      <c r="I427" s="90"/>
      <c r="K427" s="90"/>
      <c r="M427" s="90"/>
      <c r="O427" s="90"/>
      <c r="Q427" s="90"/>
      <c r="S427" s="90"/>
    </row>
    <row r="428" spans="8:19" s="117" customFormat="1" ht="25.5">
      <c r="H428" s="53" t="s">
        <v>0</v>
      </c>
      <c r="I428" s="89" t="s">
        <v>159</v>
      </c>
      <c r="J428" s="53" t="s">
        <v>6</v>
      </c>
      <c r="K428" s="89" t="s">
        <v>160</v>
      </c>
      <c r="L428" s="53" t="s">
        <v>7</v>
      </c>
      <c r="M428" s="89" t="s">
        <v>161</v>
      </c>
      <c r="N428" s="53" t="s">
        <v>12</v>
      </c>
      <c r="O428" s="89" t="s">
        <v>162</v>
      </c>
      <c r="P428" s="53" t="s">
        <v>13</v>
      </c>
      <c r="Q428" s="89" t="s">
        <v>163</v>
      </c>
      <c r="R428" s="53" t="s">
        <v>71</v>
      </c>
      <c r="S428" s="89" t="s">
        <v>164</v>
      </c>
    </row>
    <row r="429" spans="2:19" ht="12.75">
      <c r="B429" s="183" t="s">
        <v>104</v>
      </c>
      <c r="C429" s="156"/>
      <c r="D429" s="156"/>
      <c r="E429" s="156"/>
      <c r="F429" s="156"/>
      <c r="H429" s="2">
        <f aca="true" t="shared" si="209" ref="H429:Q429">SUM(H19+H29+H39+H49+H59+H69+H79+H89+H99+H109+H119+H129+H139+H149+H159+H169)</f>
        <v>0</v>
      </c>
      <c r="I429" s="91">
        <f t="shared" si="209"/>
        <v>0</v>
      </c>
      <c r="J429" s="2">
        <f t="shared" si="209"/>
        <v>0</v>
      </c>
      <c r="K429" s="91">
        <f t="shared" si="209"/>
        <v>0</v>
      </c>
      <c r="L429" s="2">
        <f t="shared" si="209"/>
        <v>0</v>
      </c>
      <c r="M429" s="91">
        <f t="shared" si="209"/>
        <v>0</v>
      </c>
      <c r="N429" s="2">
        <f t="shared" si="209"/>
        <v>0</v>
      </c>
      <c r="O429" s="91">
        <f t="shared" si="209"/>
        <v>0</v>
      </c>
      <c r="P429" s="2">
        <f t="shared" si="209"/>
        <v>0</v>
      </c>
      <c r="Q429" s="91">
        <f t="shared" si="209"/>
        <v>0</v>
      </c>
      <c r="R429" s="2">
        <f aca="true" t="shared" si="210" ref="R429:R435">SUM(H429+J429+L429+N429+P429)</f>
        <v>0</v>
      </c>
      <c r="S429" s="91">
        <f aca="true" t="shared" si="211" ref="S429:S435">SUM(I429+K429+M429+O429+Q429)</f>
        <v>0</v>
      </c>
    </row>
    <row r="430" spans="2:19" ht="12.75">
      <c r="B430" s="183" t="s">
        <v>105</v>
      </c>
      <c r="C430" s="156"/>
      <c r="D430" s="156"/>
      <c r="E430" s="156"/>
      <c r="F430" s="156"/>
      <c r="H430" s="2">
        <f aca="true" t="shared" si="212" ref="H430:Q430">SUM(H183+H196+H209+H222+H235+H248+H261+H274+H287+H300+H313+H326+H339+H352)</f>
        <v>0</v>
      </c>
      <c r="I430" s="91">
        <f t="shared" si="212"/>
        <v>0</v>
      </c>
      <c r="J430" s="2">
        <f t="shared" si="212"/>
        <v>0</v>
      </c>
      <c r="K430" s="91">
        <f t="shared" si="212"/>
        <v>0</v>
      </c>
      <c r="L430" s="2">
        <f t="shared" si="212"/>
        <v>0</v>
      </c>
      <c r="M430" s="91">
        <f t="shared" si="212"/>
        <v>0</v>
      </c>
      <c r="N430" s="2">
        <f t="shared" si="212"/>
        <v>0</v>
      </c>
      <c r="O430" s="91">
        <f t="shared" si="212"/>
        <v>0</v>
      </c>
      <c r="P430" s="2">
        <f t="shared" si="212"/>
        <v>0</v>
      </c>
      <c r="Q430" s="91">
        <f t="shared" si="212"/>
        <v>0</v>
      </c>
      <c r="R430" s="2">
        <f t="shared" si="210"/>
        <v>0</v>
      </c>
      <c r="S430" s="91">
        <f t="shared" si="211"/>
        <v>0</v>
      </c>
    </row>
    <row r="431" spans="2:19" ht="12.75">
      <c r="B431" s="183" t="s">
        <v>106</v>
      </c>
      <c r="C431" s="156"/>
      <c r="D431" s="156"/>
      <c r="E431" s="156"/>
      <c r="F431" s="156"/>
      <c r="H431" s="2">
        <f aca="true" t="shared" si="213" ref="H431:Q431">SUM(H185+H198+H211+H224+H237+H250+H263+H276+H289+H302+H315+H328+H341+H354)</f>
        <v>0</v>
      </c>
      <c r="I431" s="91">
        <f t="shared" si="213"/>
        <v>0</v>
      </c>
      <c r="J431" s="2">
        <f t="shared" si="213"/>
        <v>0</v>
      </c>
      <c r="K431" s="91">
        <f t="shared" si="213"/>
        <v>0</v>
      </c>
      <c r="L431" s="2">
        <f t="shared" si="213"/>
        <v>0</v>
      </c>
      <c r="M431" s="91">
        <f t="shared" si="213"/>
        <v>0</v>
      </c>
      <c r="N431" s="2">
        <f t="shared" si="213"/>
        <v>0</v>
      </c>
      <c r="O431" s="91">
        <f t="shared" si="213"/>
        <v>0</v>
      </c>
      <c r="P431" s="2">
        <f t="shared" si="213"/>
        <v>0</v>
      </c>
      <c r="Q431" s="91">
        <f t="shared" si="213"/>
        <v>0</v>
      </c>
      <c r="R431" s="2">
        <f t="shared" si="210"/>
        <v>0</v>
      </c>
      <c r="S431" s="91">
        <f t="shared" si="211"/>
        <v>0</v>
      </c>
    </row>
    <row r="432" spans="2:19" ht="12.75">
      <c r="B432" s="182" t="s">
        <v>107</v>
      </c>
      <c r="C432" s="156"/>
      <c r="D432" s="156"/>
      <c r="E432" s="156"/>
      <c r="F432" s="156"/>
      <c r="H432" s="2">
        <f>SUM(H368+H376+H384+H392+H400)</f>
        <v>0</v>
      </c>
      <c r="I432" s="91">
        <f>SUM(I368+I376+I384+I392+I400)</f>
        <v>0</v>
      </c>
      <c r="J432" s="2">
        <f aca="true" t="shared" si="214" ref="J432:Q432">SUM(J368+J376+J384+J392+J400)</f>
        <v>0</v>
      </c>
      <c r="K432" s="91">
        <f t="shared" si="214"/>
        <v>0</v>
      </c>
      <c r="L432" s="2">
        <f t="shared" si="214"/>
        <v>0</v>
      </c>
      <c r="M432" s="91">
        <f t="shared" si="214"/>
        <v>0</v>
      </c>
      <c r="N432" s="2">
        <f t="shared" si="214"/>
        <v>0</v>
      </c>
      <c r="O432" s="91">
        <f t="shared" si="214"/>
        <v>0</v>
      </c>
      <c r="P432" s="2">
        <f t="shared" si="214"/>
        <v>0</v>
      </c>
      <c r="Q432" s="91">
        <f t="shared" si="214"/>
        <v>0</v>
      </c>
      <c r="R432" s="2">
        <f t="shared" si="210"/>
        <v>0</v>
      </c>
      <c r="S432" s="91">
        <f t="shared" si="211"/>
        <v>0</v>
      </c>
    </row>
    <row r="433" spans="2:19" ht="12.75">
      <c r="B433" s="182" t="s">
        <v>108</v>
      </c>
      <c r="C433" s="156"/>
      <c r="D433" s="156"/>
      <c r="E433" s="156"/>
      <c r="F433" s="156"/>
      <c r="H433" s="2">
        <f aca="true" t="shared" si="215" ref="H433:Q433">SUM(H412+H420)</f>
        <v>0</v>
      </c>
      <c r="I433" s="91">
        <f t="shared" si="215"/>
        <v>0</v>
      </c>
      <c r="J433" s="2">
        <f t="shared" si="215"/>
        <v>0</v>
      </c>
      <c r="K433" s="91">
        <f t="shared" si="215"/>
        <v>0</v>
      </c>
      <c r="L433" s="2">
        <f t="shared" si="215"/>
        <v>0</v>
      </c>
      <c r="M433" s="91">
        <f t="shared" si="215"/>
        <v>0</v>
      </c>
      <c r="N433" s="2">
        <f t="shared" si="215"/>
        <v>0</v>
      </c>
      <c r="O433" s="91">
        <f t="shared" si="215"/>
        <v>0</v>
      </c>
      <c r="P433" s="2">
        <f t="shared" si="215"/>
        <v>0</v>
      </c>
      <c r="Q433" s="91">
        <f t="shared" si="215"/>
        <v>0</v>
      </c>
      <c r="R433" s="2">
        <f t="shared" si="210"/>
        <v>0</v>
      </c>
      <c r="S433" s="91">
        <f t="shared" si="211"/>
        <v>0</v>
      </c>
    </row>
    <row r="434" spans="2:19" ht="12.75">
      <c r="B434" s="182" t="s">
        <v>109</v>
      </c>
      <c r="C434" s="156"/>
      <c r="D434" s="156"/>
      <c r="E434" s="156"/>
      <c r="F434" s="156"/>
      <c r="H434" s="2">
        <f aca="true" t="shared" si="216" ref="H434:Q434">SUM(H22+H32+H42+H52+H62+H72+H82+H92+H102+H112+H122+H132+H142+H152+H162+H172+H189+H202+H215+H228+H241+H254+H267+H280+H293+H306+H319+H332+H345+H358+H369+H377+H385+H393+H401)</f>
        <v>0</v>
      </c>
      <c r="I434" s="91">
        <f t="shared" si="216"/>
        <v>0</v>
      </c>
      <c r="J434" s="2">
        <f t="shared" si="216"/>
        <v>0</v>
      </c>
      <c r="K434" s="91">
        <f t="shared" si="216"/>
        <v>0</v>
      </c>
      <c r="L434" s="2">
        <f t="shared" si="216"/>
        <v>0</v>
      </c>
      <c r="M434" s="91">
        <f t="shared" si="216"/>
        <v>0</v>
      </c>
      <c r="N434" s="2">
        <f t="shared" si="216"/>
        <v>0</v>
      </c>
      <c r="O434" s="91">
        <f t="shared" si="216"/>
        <v>0</v>
      </c>
      <c r="P434" s="2">
        <f t="shared" si="216"/>
        <v>0</v>
      </c>
      <c r="Q434" s="91">
        <f t="shared" si="216"/>
        <v>0</v>
      </c>
      <c r="R434" s="2">
        <f t="shared" si="210"/>
        <v>0</v>
      </c>
      <c r="S434" s="91">
        <f t="shared" si="211"/>
        <v>0</v>
      </c>
    </row>
    <row r="435" spans="2:19" ht="12.75">
      <c r="B435" s="182" t="s">
        <v>110</v>
      </c>
      <c r="C435" s="156"/>
      <c r="D435" s="156"/>
      <c r="E435" s="156"/>
      <c r="F435" s="156"/>
      <c r="H435" s="2">
        <f aca="true" t="shared" si="217" ref="H435:Q435">SUM(H429:H434)</f>
        <v>0</v>
      </c>
      <c r="I435" s="91">
        <f t="shared" si="217"/>
        <v>0</v>
      </c>
      <c r="J435" s="2">
        <f t="shared" si="217"/>
        <v>0</v>
      </c>
      <c r="K435" s="91">
        <f t="shared" si="217"/>
        <v>0</v>
      </c>
      <c r="L435" s="2">
        <f t="shared" si="217"/>
        <v>0</v>
      </c>
      <c r="M435" s="91">
        <f t="shared" si="217"/>
        <v>0</v>
      </c>
      <c r="N435" s="2">
        <f t="shared" si="217"/>
        <v>0</v>
      </c>
      <c r="O435" s="91">
        <f t="shared" si="217"/>
        <v>0</v>
      </c>
      <c r="P435" s="2">
        <f t="shared" si="217"/>
        <v>0</v>
      </c>
      <c r="Q435" s="91">
        <f t="shared" si="217"/>
        <v>0</v>
      </c>
      <c r="R435" s="2">
        <f t="shared" si="210"/>
        <v>0</v>
      </c>
      <c r="S435" s="91">
        <f t="shared" si="211"/>
        <v>0</v>
      </c>
    </row>
    <row r="436" spans="5:19" ht="12.75">
      <c r="E436" s="48"/>
      <c r="I436" s="90"/>
      <c r="K436" s="90"/>
      <c r="M436" s="90"/>
      <c r="O436" s="90"/>
      <c r="Q436" s="90"/>
      <c r="S436" s="90"/>
    </row>
    <row r="437" spans="2:19" ht="12.75">
      <c r="B437" s="182" t="s">
        <v>141</v>
      </c>
      <c r="C437" s="156"/>
      <c r="D437" s="156"/>
      <c r="E437" s="156"/>
      <c r="F437" s="156"/>
      <c r="H437" s="2">
        <f>SUM(H413+H421)</f>
        <v>0</v>
      </c>
      <c r="I437" s="91">
        <f>SUM(I413+I421)</f>
        <v>0</v>
      </c>
      <c r="J437" s="2">
        <f aca="true" t="shared" si="218" ref="J437:Q437">SUM(J413+J421)</f>
        <v>0</v>
      </c>
      <c r="K437" s="91">
        <f t="shared" si="218"/>
        <v>0</v>
      </c>
      <c r="L437" s="2">
        <f t="shared" si="218"/>
        <v>0</v>
      </c>
      <c r="M437" s="91">
        <f t="shared" si="218"/>
        <v>0</v>
      </c>
      <c r="N437" s="2">
        <f t="shared" si="218"/>
        <v>0</v>
      </c>
      <c r="O437" s="91">
        <f t="shared" si="218"/>
        <v>0</v>
      </c>
      <c r="P437" s="2">
        <f t="shared" si="218"/>
        <v>0</v>
      </c>
      <c r="Q437" s="91">
        <f t="shared" si="218"/>
        <v>0</v>
      </c>
      <c r="R437" s="2">
        <f>SUM(H437+J437+L437+N437+P437)</f>
        <v>0</v>
      </c>
      <c r="S437" s="91">
        <f>SUM(I437+K437+M437+O437+Q437)</f>
        <v>0</v>
      </c>
    </row>
  </sheetData>
  <sheetProtection/>
  <mergeCells count="364">
    <mergeCell ref="F395:G395"/>
    <mergeCell ref="F387:G387"/>
    <mergeCell ref="B389:E389"/>
    <mergeCell ref="F389:G389"/>
    <mergeCell ref="B390:E390"/>
    <mergeCell ref="B391:E391"/>
    <mergeCell ref="B392:E392"/>
    <mergeCell ref="F392:G392"/>
    <mergeCell ref="F381:G381"/>
    <mergeCell ref="B382:E382"/>
    <mergeCell ref="B383:E383"/>
    <mergeCell ref="B384:E384"/>
    <mergeCell ref="F384:G384"/>
    <mergeCell ref="B385:E385"/>
    <mergeCell ref="B434:F434"/>
    <mergeCell ref="B435:F435"/>
    <mergeCell ref="F420:G420"/>
    <mergeCell ref="F423:G423"/>
    <mergeCell ref="B437:F437"/>
    <mergeCell ref="B420:E420"/>
    <mergeCell ref="B421:E421"/>
    <mergeCell ref="B429:F429"/>
    <mergeCell ref="B430:F430"/>
    <mergeCell ref="B431:F431"/>
    <mergeCell ref="B412:E412"/>
    <mergeCell ref="B413:E413"/>
    <mergeCell ref="B417:E417"/>
    <mergeCell ref="B418:E418"/>
    <mergeCell ref="B419:E419"/>
    <mergeCell ref="B433:F433"/>
    <mergeCell ref="B432:F432"/>
    <mergeCell ref="B376:E376"/>
    <mergeCell ref="B377:E377"/>
    <mergeCell ref="B409:E409"/>
    <mergeCell ref="B410:E410"/>
    <mergeCell ref="A407:E407"/>
    <mergeCell ref="B411:E411"/>
    <mergeCell ref="B381:E381"/>
    <mergeCell ref="B393:E393"/>
    <mergeCell ref="B397:E397"/>
    <mergeCell ref="B374:E374"/>
    <mergeCell ref="B375:E375"/>
    <mergeCell ref="B365:E365"/>
    <mergeCell ref="B366:E366"/>
    <mergeCell ref="B367:E367"/>
    <mergeCell ref="B368:E368"/>
    <mergeCell ref="F236:G236"/>
    <mergeCell ref="B235:E235"/>
    <mergeCell ref="B369:E369"/>
    <mergeCell ref="B373:E373"/>
    <mergeCell ref="A363:E363"/>
    <mergeCell ref="F237:G237"/>
    <mergeCell ref="B245:E245"/>
    <mergeCell ref="F245:G245"/>
    <mergeCell ref="F249:G249"/>
    <mergeCell ref="F250:G250"/>
    <mergeCell ref="F218:G218"/>
    <mergeCell ref="B232:E232"/>
    <mergeCell ref="B233:E233"/>
    <mergeCell ref="F222:G222"/>
    <mergeCell ref="F223:G223"/>
    <mergeCell ref="F235:G235"/>
    <mergeCell ref="F232:G232"/>
    <mergeCell ref="F193:G193"/>
    <mergeCell ref="F192:G192"/>
    <mergeCell ref="F196:G196"/>
    <mergeCell ref="F197:G197"/>
    <mergeCell ref="F198:G198"/>
    <mergeCell ref="B207:E207"/>
    <mergeCell ref="F206:G206"/>
    <mergeCell ref="A203:F203"/>
    <mergeCell ref="F205:G205"/>
    <mergeCell ref="B183:E183"/>
    <mergeCell ref="B181:E181"/>
    <mergeCell ref="B182:E182"/>
    <mergeCell ref="F65:G65"/>
    <mergeCell ref="F66:G66"/>
    <mergeCell ref="A190:F190"/>
    <mergeCell ref="F183:G183"/>
    <mergeCell ref="F184:G184"/>
    <mergeCell ref="F185:G185"/>
    <mergeCell ref="B86:E86"/>
    <mergeCell ref="B180:E180"/>
    <mergeCell ref="A63:F63"/>
    <mergeCell ref="F179:G179"/>
    <mergeCell ref="A177:E177"/>
    <mergeCell ref="F180:G180"/>
    <mergeCell ref="B69:E69"/>
    <mergeCell ref="A73:F73"/>
    <mergeCell ref="B75:E75"/>
    <mergeCell ref="F75:G75"/>
    <mergeCell ref="F76:G76"/>
    <mergeCell ref="B46:E46"/>
    <mergeCell ref="B56:E56"/>
    <mergeCell ref="B57:E57"/>
    <mergeCell ref="B58:E58"/>
    <mergeCell ref="B59:E59"/>
    <mergeCell ref="B179:E179"/>
    <mergeCell ref="B65:E65"/>
    <mergeCell ref="B66:E66"/>
    <mergeCell ref="B67:E67"/>
    <mergeCell ref="B68:E68"/>
    <mergeCell ref="B37:E37"/>
    <mergeCell ref="B38:E38"/>
    <mergeCell ref="B39:E39"/>
    <mergeCell ref="B45:E45"/>
    <mergeCell ref="A43:F43"/>
    <mergeCell ref="F45:G45"/>
    <mergeCell ref="B17:E17"/>
    <mergeCell ref="B18:E18"/>
    <mergeCell ref="B19:E19"/>
    <mergeCell ref="B25:E25"/>
    <mergeCell ref="F219:G219"/>
    <mergeCell ref="B209:E209"/>
    <mergeCell ref="B218:E218"/>
    <mergeCell ref="F55:G55"/>
    <mergeCell ref="F56:G56"/>
    <mergeCell ref="B36:E36"/>
    <mergeCell ref="B76:E76"/>
    <mergeCell ref="F224:G224"/>
    <mergeCell ref="F231:G231"/>
    <mergeCell ref="A229:F229"/>
    <mergeCell ref="B221:E221"/>
    <mergeCell ref="B222:E222"/>
    <mergeCell ref="B195:E195"/>
    <mergeCell ref="B196:E196"/>
    <mergeCell ref="B231:E231"/>
    <mergeCell ref="B206:E206"/>
    <mergeCell ref="B27:E27"/>
    <mergeCell ref="B28:E28"/>
    <mergeCell ref="B26:E26"/>
    <mergeCell ref="B16:E16"/>
    <mergeCell ref="F209:G209"/>
    <mergeCell ref="F210:G210"/>
    <mergeCell ref="B47:E47"/>
    <mergeCell ref="B48:E48"/>
    <mergeCell ref="B49:E49"/>
    <mergeCell ref="B55:E55"/>
    <mergeCell ref="A5:E5"/>
    <mergeCell ref="F16:G16"/>
    <mergeCell ref="A6:E6"/>
    <mergeCell ref="A7:E7"/>
    <mergeCell ref="A8:E8"/>
    <mergeCell ref="A9:E9"/>
    <mergeCell ref="A10:E10"/>
    <mergeCell ref="A13:E13"/>
    <mergeCell ref="F9:Q9"/>
    <mergeCell ref="F15:G15"/>
    <mergeCell ref="F46:G46"/>
    <mergeCell ref="A53:F53"/>
    <mergeCell ref="F371:G371"/>
    <mergeCell ref="F376:G376"/>
    <mergeCell ref="A1:R1"/>
    <mergeCell ref="A2:R2"/>
    <mergeCell ref="F5:Q5"/>
    <mergeCell ref="F6:Q6"/>
    <mergeCell ref="F7:Q7"/>
    <mergeCell ref="F8:Q8"/>
    <mergeCell ref="F10:Q10"/>
    <mergeCell ref="B15:E15"/>
    <mergeCell ref="B29:E29"/>
    <mergeCell ref="B35:E35"/>
    <mergeCell ref="F35:G35"/>
    <mergeCell ref="F36:G36"/>
    <mergeCell ref="A23:F23"/>
    <mergeCell ref="F25:G25"/>
    <mergeCell ref="F26:G26"/>
    <mergeCell ref="A33:F33"/>
    <mergeCell ref="F86:G86"/>
    <mergeCell ref="F379:G379"/>
    <mergeCell ref="F412:G412"/>
    <mergeCell ref="F415:G415"/>
    <mergeCell ref="F417:G417"/>
    <mergeCell ref="F409:G409"/>
    <mergeCell ref="F373:G373"/>
    <mergeCell ref="F368:G368"/>
    <mergeCell ref="F365:G365"/>
    <mergeCell ref="F211:G211"/>
    <mergeCell ref="B77:E77"/>
    <mergeCell ref="B78:E78"/>
    <mergeCell ref="B79:E79"/>
    <mergeCell ref="A83:F83"/>
    <mergeCell ref="B85:E85"/>
    <mergeCell ref="F85:G85"/>
    <mergeCell ref="B95:E95"/>
    <mergeCell ref="F95:G95"/>
    <mergeCell ref="B96:E96"/>
    <mergeCell ref="F96:G96"/>
    <mergeCell ref="B87:E87"/>
    <mergeCell ref="B97:E97"/>
    <mergeCell ref="B88:E88"/>
    <mergeCell ref="B89:E89"/>
    <mergeCell ref="A93:F93"/>
    <mergeCell ref="B98:E98"/>
    <mergeCell ref="B99:E99"/>
    <mergeCell ref="A103:F103"/>
    <mergeCell ref="B105:E105"/>
    <mergeCell ref="F105:G105"/>
    <mergeCell ref="B106:E106"/>
    <mergeCell ref="F106:G106"/>
    <mergeCell ref="B107:E107"/>
    <mergeCell ref="B108:E108"/>
    <mergeCell ref="B109:E109"/>
    <mergeCell ref="A113:F113"/>
    <mergeCell ref="B115:E115"/>
    <mergeCell ref="F115:G115"/>
    <mergeCell ref="B116:E116"/>
    <mergeCell ref="F116:G116"/>
    <mergeCell ref="B117:E117"/>
    <mergeCell ref="B118:E118"/>
    <mergeCell ref="B119:E119"/>
    <mergeCell ref="A123:F123"/>
    <mergeCell ref="B125:E125"/>
    <mergeCell ref="F125:G125"/>
    <mergeCell ref="B126:E126"/>
    <mergeCell ref="F126:G126"/>
    <mergeCell ref="B127:E127"/>
    <mergeCell ref="B128:E128"/>
    <mergeCell ref="B129:E129"/>
    <mergeCell ref="A133:F133"/>
    <mergeCell ref="B135:E135"/>
    <mergeCell ref="F135:G135"/>
    <mergeCell ref="B136:E136"/>
    <mergeCell ref="F136:G136"/>
    <mergeCell ref="B137:E137"/>
    <mergeCell ref="B138:E138"/>
    <mergeCell ref="B139:E139"/>
    <mergeCell ref="A143:F143"/>
    <mergeCell ref="B145:E145"/>
    <mergeCell ref="F145:G145"/>
    <mergeCell ref="B146:E146"/>
    <mergeCell ref="F146:G146"/>
    <mergeCell ref="B147:E147"/>
    <mergeCell ref="B148:E148"/>
    <mergeCell ref="B149:E149"/>
    <mergeCell ref="A153:F153"/>
    <mergeCell ref="B155:E155"/>
    <mergeCell ref="F155:G155"/>
    <mergeCell ref="B156:E156"/>
    <mergeCell ref="F156:G156"/>
    <mergeCell ref="B157:E157"/>
    <mergeCell ref="B158:E158"/>
    <mergeCell ref="B159:E159"/>
    <mergeCell ref="A163:F163"/>
    <mergeCell ref="B165:E165"/>
    <mergeCell ref="F165:G165"/>
    <mergeCell ref="B166:E166"/>
    <mergeCell ref="F166:G166"/>
    <mergeCell ref="B167:E167"/>
    <mergeCell ref="B168:E168"/>
    <mergeCell ref="B169:E169"/>
    <mergeCell ref="A173:F173"/>
    <mergeCell ref="B244:E244"/>
    <mergeCell ref="F244:G244"/>
    <mergeCell ref="B205:E205"/>
    <mergeCell ref="B192:E192"/>
    <mergeCell ref="B193:E193"/>
    <mergeCell ref="B194:E194"/>
    <mergeCell ref="B208:E208"/>
    <mergeCell ref="B234:E234"/>
    <mergeCell ref="A242:F242"/>
    <mergeCell ref="B246:E246"/>
    <mergeCell ref="B247:E247"/>
    <mergeCell ref="B248:E248"/>
    <mergeCell ref="F248:G248"/>
    <mergeCell ref="B219:E219"/>
    <mergeCell ref="B220:E220"/>
    <mergeCell ref="A216:F216"/>
    <mergeCell ref="A255:F255"/>
    <mergeCell ref="B257:E257"/>
    <mergeCell ref="F257:G257"/>
    <mergeCell ref="B258:E258"/>
    <mergeCell ref="F258:G258"/>
    <mergeCell ref="B259:E259"/>
    <mergeCell ref="B260:E260"/>
    <mergeCell ref="B261:E261"/>
    <mergeCell ref="F261:G261"/>
    <mergeCell ref="F262:G262"/>
    <mergeCell ref="F263:G263"/>
    <mergeCell ref="A268:F268"/>
    <mergeCell ref="B270:E270"/>
    <mergeCell ref="F270:G270"/>
    <mergeCell ref="B271:E271"/>
    <mergeCell ref="F271:G271"/>
    <mergeCell ref="B272:E272"/>
    <mergeCell ref="B273:E273"/>
    <mergeCell ref="B274:E274"/>
    <mergeCell ref="F274:G274"/>
    <mergeCell ref="F275:G275"/>
    <mergeCell ref="F276:G276"/>
    <mergeCell ref="A281:F281"/>
    <mergeCell ref="B283:E283"/>
    <mergeCell ref="F283:G283"/>
    <mergeCell ref="B284:E284"/>
    <mergeCell ref="F284:G284"/>
    <mergeCell ref="B285:E285"/>
    <mergeCell ref="B286:E286"/>
    <mergeCell ref="B287:E287"/>
    <mergeCell ref="F287:G287"/>
    <mergeCell ref="F288:G288"/>
    <mergeCell ref="F289:G289"/>
    <mergeCell ref="A294:F294"/>
    <mergeCell ref="B296:E296"/>
    <mergeCell ref="F296:G296"/>
    <mergeCell ref="F301:G301"/>
    <mergeCell ref="F302:G302"/>
    <mergeCell ref="A307:F307"/>
    <mergeCell ref="B297:E297"/>
    <mergeCell ref="F297:G297"/>
    <mergeCell ref="B298:E298"/>
    <mergeCell ref="B299:E299"/>
    <mergeCell ref="B300:E300"/>
    <mergeCell ref="F300:G300"/>
    <mergeCell ref="F403:G403"/>
    <mergeCell ref="F397:G397"/>
    <mergeCell ref="B398:E398"/>
    <mergeCell ref="B399:E399"/>
    <mergeCell ref="B400:E400"/>
    <mergeCell ref="F400:G400"/>
    <mergeCell ref="B401:E401"/>
    <mergeCell ref="B309:E309"/>
    <mergeCell ref="F309:G309"/>
    <mergeCell ref="B310:E310"/>
    <mergeCell ref="F310:G310"/>
    <mergeCell ref="B311:E311"/>
    <mergeCell ref="B312:E312"/>
    <mergeCell ref="B313:E313"/>
    <mergeCell ref="F313:G313"/>
    <mergeCell ref="F314:G314"/>
    <mergeCell ref="F315:G315"/>
    <mergeCell ref="A320:F320"/>
    <mergeCell ref="B322:E322"/>
    <mergeCell ref="F322:G322"/>
    <mergeCell ref="B323:E323"/>
    <mergeCell ref="F323:G323"/>
    <mergeCell ref="B324:E324"/>
    <mergeCell ref="B325:E325"/>
    <mergeCell ref="B326:E326"/>
    <mergeCell ref="F326:G326"/>
    <mergeCell ref="F327:G327"/>
    <mergeCell ref="F328:G328"/>
    <mergeCell ref="A333:F333"/>
    <mergeCell ref="B335:E335"/>
    <mergeCell ref="F335:G335"/>
    <mergeCell ref="B336:E336"/>
    <mergeCell ref="F336:G336"/>
    <mergeCell ref="B337:E337"/>
    <mergeCell ref="B338:E338"/>
    <mergeCell ref="B339:E339"/>
    <mergeCell ref="F339:G339"/>
    <mergeCell ref="F340:G340"/>
    <mergeCell ref="F341:G341"/>
    <mergeCell ref="A346:F346"/>
    <mergeCell ref="B348:E348"/>
    <mergeCell ref="F348:G348"/>
    <mergeCell ref="B349:E349"/>
    <mergeCell ref="F349:G349"/>
    <mergeCell ref="B350:E350"/>
    <mergeCell ref="B351:E351"/>
    <mergeCell ref="B352:E352"/>
    <mergeCell ref="F352:G352"/>
    <mergeCell ref="F353:G353"/>
    <mergeCell ref="F354:G354"/>
    <mergeCell ref="A359:F359"/>
  </mergeCells>
  <printOptions/>
  <pageMargins left="0.71" right="0.5" top="0.7" bottom="0.51" header="0.32" footer="0.59"/>
  <pageSetup fitToHeight="3" fitToWidth="1" horizontalDpi="300" verticalDpi="300" orientation="landscape" scale="55" r:id="rId1"/>
  <rowBreaks count="3" manualBreakCount="3">
    <brk id="64" max="255" man="1"/>
    <brk id="175" max="255" man="1"/>
    <brk id="3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85" zoomScaleNormal="85" zoomScalePageLayoutView="0" workbookViewId="0" topLeftCell="A7">
      <selection activeCell="A16" sqref="A16"/>
    </sheetView>
  </sheetViews>
  <sheetFormatPr defaultColWidth="9.28125" defaultRowHeight="12.75"/>
  <cols>
    <col min="1" max="1" width="19.71093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49"/>
      <c r="C5" s="49"/>
      <c r="D5" s="49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49"/>
      <c r="C6" s="49"/>
      <c r="D6" s="49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49"/>
      <c r="C7" s="49"/>
      <c r="D7" s="49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49"/>
      <c r="C8" s="49"/>
      <c r="D8" s="49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49"/>
      <c r="C9" s="49"/>
      <c r="D9" s="49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49"/>
      <c r="C10" s="49"/>
      <c r="D10" s="49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B14" s="48"/>
      <c r="C14" s="48"/>
      <c r="D14" s="48"/>
      <c r="E14" s="5" t="s">
        <v>76</v>
      </c>
      <c r="F14" s="5" t="s">
        <v>77</v>
      </c>
      <c r="G14" s="5" t="s">
        <v>78</v>
      </c>
      <c r="S14" s="90"/>
    </row>
    <row r="15" spans="1:19" ht="15.75">
      <c r="A15" s="197" t="s">
        <v>3</v>
      </c>
      <c r="B15" s="197"/>
      <c r="C15" s="197"/>
      <c r="D15" s="197"/>
      <c r="E15" s="198"/>
      <c r="F15" s="198"/>
      <c r="G15" s="19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23"/>
      <c r="C16" s="123"/>
      <c r="D16" s="123"/>
      <c r="E16" s="109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23"/>
      <c r="C17" s="123"/>
      <c r="D17" s="123"/>
      <c r="E17" s="109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23"/>
      <c r="C18" s="123"/>
      <c r="D18" s="123"/>
      <c r="E18" s="109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22"/>
      <c r="C19" s="122"/>
      <c r="D19" s="122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22"/>
      <c r="C20" s="122"/>
      <c r="D20" s="122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22"/>
      <c r="C21" s="122"/>
      <c r="D21" s="122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22"/>
      <c r="C22" s="122"/>
      <c r="D22" s="122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32"/>
      <c r="C23" s="32"/>
      <c r="D23" s="32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78" t="s">
        <v>73</v>
      </c>
      <c r="B24" s="178"/>
      <c r="C24" s="178"/>
      <c r="D24" s="178"/>
      <c r="E24" s="178"/>
      <c r="F24" s="184"/>
      <c r="G24" s="156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 t="shared" si="1"/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spans="1:19" ht="12.75">
      <c r="A25" s="11"/>
      <c r="B25" s="11"/>
      <c r="C25" s="11"/>
      <c r="D25" s="11"/>
      <c r="E25" s="11"/>
      <c r="F25" s="25"/>
      <c r="G25" s="4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1"/>
    </row>
    <row r="26" spans="1:19" ht="15.75">
      <c r="A26" s="76" t="s">
        <v>143</v>
      </c>
      <c r="B26" s="76"/>
      <c r="C26" s="76"/>
      <c r="D26" s="76"/>
      <c r="S26" s="90"/>
    </row>
    <row r="27" spans="1:19" ht="12.75">
      <c r="A27" s="199" t="s">
        <v>142</v>
      </c>
      <c r="B27" s="199"/>
      <c r="C27" s="199"/>
      <c r="D27" s="199"/>
      <c r="E27" s="200"/>
      <c r="F27" s="200"/>
      <c r="G27" s="20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23"/>
      <c r="C28" s="123"/>
      <c r="D28" s="123"/>
      <c r="E28" s="109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R34">SUM(H28+J28+L28+N28+P28)</f>
        <v>0</v>
      </c>
      <c r="S28" s="91">
        <f aca="true" t="shared" si="3" ref="S28:S34">SUM(I28+K28+M28+O28+Q28)</f>
        <v>0</v>
      </c>
    </row>
    <row r="29" spans="1:19" ht="12.75">
      <c r="A29" s="109"/>
      <c r="B29" s="123"/>
      <c r="C29" s="123"/>
      <c r="D29" s="123"/>
      <c r="E29" s="109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3"/>
        <v>0</v>
      </c>
    </row>
    <row r="30" spans="1:19" ht="12.75">
      <c r="A30" s="109"/>
      <c r="B30" s="123"/>
      <c r="C30" s="123"/>
      <c r="D30" s="123"/>
      <c r="E30" s="109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3"/>
        <v>0</v>
      </c>
    </row>
    <row r="31" spans="1:19" ht="12.75">
      <c r="A31" s="110"/>
      <c r="B31" s="122"/>
      <c r="C31" s="122"/>
      <c r="D31" s="122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3"/>
        <v>0</v>
      </c>
    </row>
    <row r="32" spans="1:19" ht="12.75">
      <c r="A32" s="110"/>
      <c r="B32" s="122"/>
      <c r="C32" s="122"/>
      <c r="D32" s="122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3"/>
        <v>0</v>
      </c>
    </row>
    <row r="33" spans="1:19" ht="12.75">
      <c r="A33" s="110"/>
      <c r="B33" s="122"/>
      <c r="C33" s="122"/>
      <c r="D33" s="122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3"/>
        <v>0</v>
      </c>
    </row>
    <row r="34" spans="1:19" ht="12.75">
      <c r="A34" s="110"/>
      <c r="B34" s="122"/>
      <c r="C34" s="122"/>
      <c r="D34" s="122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3"/>
        <v>0</v>
      </c>
    </row>
    <row r="35" spans="1:19" ht="12.75">
      <c r="A35" s="32"/>
      <c r="B35" s="32"/>
      <c r="C35" s="32"/>
      <c r="D35" s="32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78" t="s">
        <v>111</v>
      </c>
      <c r="B36" s="178"/>
      <c r="C36" s="178"/>
      <c r="D36" s="178"/>
      <c r="E36" s="178"/>
      <c r="F36" s="184"/>
      <c r="G36" s="156"/>
      <c r="H36" s="2">
        <f aca="true" t="shared" si="4" ref="H36:S36">SUM(H28:H34)</f>
        <v>0</v>
      </c>
      <c r="I36" s="100">
        <f t="shared" si="4"/>
        <v>0</v>
      </c>
      <c r="J36" s="2">
        <f t="shared" si="4"/>
        <v>0</v>
      </c>
      <c r="K36" s="100">
        <f t="shared" si="4"/>
        <v>0</v>
      </c>
      <c r="L36" s="2">
        <f t="shared" si="4"/>
        <v>0</v>
      </c>
      <c r="M36" s="100">
        <f t="shared" si="4"/>
        <v>0</v>
      </c>
      <c r="N36" s="2">
        <f t="shared" si="4"/>
        <v>0</v>
      </c>
      <c r="O36" s="100">
        <f t="shared" si="4"/>
        <v>0</v>
      </c>
      <c r="P36" s="2">
        <f t="shared" si="4"/>
        <v>0</v>
      </c>
      <c r="Q36" s="100">
        <f t="shared" si="4"/>
        <v>0</v>
      </c>
      <c r="R36" s="2">
        <f t="shared" si="4"/>
        <v>0</v>
      </c>
      <c r="S36" s="91">
        <f t="shared" si="4"/>
        <v>0</v>
      </c>
    </row>
    <row r="37" ht="12.75">
      <c r="S37" s="90"/>
    </row>
    <row r="38" spans="1:19" ht="15.75">
      <c r="A38" s="197" t="s">
        <v>74</v>
      </c>
      <c r="B38" s="197"/>
      <c r="C38" s="197"/>
      <c r="D38" s="197"/>
      <c r="E38" s="198"/>
      <c r="F38" s="198"/>
      <c r="G38" s="19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0"/>
    </row>
    <row r="39" spans="1:19" ht="12.75">
      <c r="A39" s="109"/>
      <c r="B39" s="123"/>
      <c r="C39" s="123"/>
      <c r="D39" s="123"/>
      <c r="E39" s="109"/>
      <c r="F39" s="109"/>
      <c r="G39" s="109"/>
      <c r="H39" s="18">
        <v>0</v>
      </c>
      <c r="I39" s="98"/>
      <c r="J39" s="18">
        <v>0</v>
      </c>
      <c r="K39" s="98"/>
      <c r="L39" s="18">
        <v>0</v>
      </c>
      <c r="M39" s="98"/>
      <c r="N39" s="18">
        <v>0</v>
      </c>
      <c r="O39" s="98"/>
      <c r="P39" s="18">
        <v>0</v>
      </c>
      <c r="Q39" s="98"/>
      <c r="R39" s="2">
        <f aca="true" t="shared" si="5" ref="R39:S45">SUM(H39+J39+L39+N39+P39)</f>
        <v>0</v>
      </c>
      <c r="S39" s="91">
        <f t="shared" si="5"/>
        <v>0</v>
      </c>
    </row>
    <row r="40" spans="1:19" ht="12.75">
      <c r="A40" s="109"/>
      <c r="B40" s="123"/>
      <c r="C40" s="123"/>
      <c r="D40" s="123"/>
      <c r="E40" s="109"/>
      <c r="F40" s="109"/>
      <c r="G40" s="109"/>
      <c r="H40" s="18">
        <v>0</v>
      </c>
      <c r="I40" s="98"/>
      <c r="J40" s="18">
        <v>0</v>
      </c>
      <c r="K40" s="98"/>
      <c r="L40" s="18">
        <v>0</v>
      </c>
      <c r="M40" s="98"/>
      <c r="N40" s="18">
        <v>0</v>
      </c>
      <c r="O40" s="98"/>
      <c r="P40" s="18">
        <v>0</v>
      </c>
      <c r="Q40" s="98"/>
      <c r="R40" s="2">
        <f t="shared" si="5"/>
        <v>0</v>
      </c>
      <c r="S40" s="91">
        <f t="shared" si="5"/>
        <v>0</v>
      </c>
    </row>
    <row r="41" spans="1:19" ht="12.75">
      <c r="A41" s="109"/>
      <c r="B41" s="123"/>
      <c r="C41" s="123"/>
      <c r="D41" s="123"/>
      <c r="E41" s="109"/>
      <c r="F41" s="109"/>
      <c r="G41" s="109"/>
      <c r="H41" s="18">
        <v>0</v>
      </c>
      <c r="I41" s="98"/>
      <c r="J41" s="18">
        <v>0</v>
      </c>
      <c r="K41" s="98"/>
      <c r="L41" s="18">
        <v>0</v>
      </c>
      <c r="M41" s="98"/>
      <c r="N41" s="18">
        <v>0</v>
      </c>
      <c r="O41" s="98"/>
      <c r="P41" s="18">
        <v>0</v>
      </c>
      <c r="Q41" s="98"/>
      <c r="R41" s="2">
        <f t="shared" si="5"/>
        <v>0</v>
      </c>
      <c r="S41" s="91">
        <f t="shared" si="5"/>
        <v>0</v>
      </c>
    </row>
    <row r="42" spans="1:19" ht="12.75">
      <c r="A42" s="110"/>
      <c r="B42" s="122"/>
      <c r="C42" s="122"/>
      <c r="D42" s="122"/>
      <c r="E42" s="111"/>
      <c r="F42" s="112"/>
      <c r="G42" s="109"/>
      <c r="H42" s="18">
        <v>0</v>
      </c>
      <c r="I42" s="98"/>
      <c r="J42" s="18">
        <v>0</v>
      </c>
      <c r="K42" s="98"/>
      <c r="L42" s="18">
        <v>0</v>
      </c>
      <c r="M42" s="98"/>
      <c r="N42" s="18">
        <v>0</v>
      </c>
      <c r="O42" s="98"/>
      <c r="P42" s="18">
        <v>0</v>
      </c>
      <c r="Q42" s="98"/>
      <c r="R42" s="2">
        <f t="shared" si="5"/>
        <v>0</v>
      </c>
      <c r="S42" s="91">
        <f t="shared" si="5"/>
        <v>0</v>
      </c>
    </row>
    <row r="43" spans="1:19" ht="12.75">
      <c r="A43" s="110"/>
      <c r="B43" s="122"/>
      <c r="C43" s="122"/>
      <c r="D43" s="122"/>
      <c r="E43" s="111"/>
      <c r="F43" s="112"/>
      <c r="G43" s="109"/>
      <c r="H43" s="18">
        <v>0</v>
      </c>
      <c r="I43" s="98"/>
      <c r="J43" s="18">
        <v>0</v>
      </c>
      <c r="K43" s="98"/>
      <c r="L43" s="18">
        <v>0</v>
      </c>
      <c r="M43" s="98"/>
      <c r="N43" s="18">
        <v>0</v>
      </c>
      <c r="O43" s="98"/>
      <c r="P43" s="18">
        <v>0</v>
      </c>
      <c r="Q43" s="98"/>
      <c r="R43" s="2">
        <f t="shared" si="5"/>
        <v>0</v>
      </c>
      <c r="S43" s="91">
        <f t="shared" si="5"/>
        <v>0</v>
      </c>
    </row>
    <row r="44" spans="1:19" ht="12.75">
      <c r="A44" s="110"/>
      <c r="B44" s="122"/>
      <c r="C44" s="122"/>
      <c r="D44" s="122"/>
      <c r="E44" s="111"/>
      <c r="F44" s="112"/>
      <c r="G44" s="109"/>
      <c r="H44" s="18">
        <v>0</v>
      </c>
      <c r="I44" s="98"/>
      <c r="J44" s="18">
        <v>0</v>
      </c>
      <c r="K44" s="98"/>
      <c r="L44" s="18">
        <v>0</v>
      </c>
      <c r="M44" s="98"/>
      <c r="N44" s="18">
        <v>0</v>
      </c>
      <c r="O44" s="98"/>
      <c r="P44" s="18">
        <v>0</v>
      </c>
      <c r="Q44" s="98"/>
      <c r="R44" s="2">
        <f t="shared" si="5"/>
        <v>0</v>
      </c>
      <c r="S44" s="91">
        <f t="shared" si="5"/>
        <v>0</v>
      </c>
    </row>
    <row r="45" spans="1:19" ht="12.75">
      <c r="A45" s="110"/>
      <c r="B45" s="122"/>
      <c r="C45" s="122"/>
      <c r="D45" s="122"/>
      <c r="E45" s="111"/>
      <c r="F45" s="112"/>
      <c r="G45" s="109"/>
      <c r="H45" s="18">
        <v>0</v>
      </c>
      <c r="I45" s="98"/>
      <c r="J45" s="18">
        <v>0</v>
      </c>
      <c r="K45" s="98"/>
      <c r="L45" s="18">
        <v>0</v>
      </c>
      <c r="M45" s="98"/>
      <c r="N45" s="18">
        <v>0</v>
      </c>
      <c r="O45" s="98"/>
      <c r="P45" s="18">
        <v>0</v>
      </c>
      <c r="Q45" s="98"/>
      <c r="R45" s="2">
        <f t="shared" si="5"/>
        <v>0</v>
      </c>
      <c r="S45" s="91">
        <f t="shared" si="5"/>
        <v>0</v>
      </c>
    </row>
    <row r="46" spans="1:19" ht="12.75">
      <c r="A46" s="32"/>
      <c r="B46" s="32"/>
      <c r="C46" s="32"/>
      <c r="D46" s="32"/>
      <c r="E46" s="11"/>
      <c r="F46" s="25"/>
      <c r="H46" s="8"/>
      <c r="I46" s="99"/>
      <c r="J46" s="8"/>
      <c r="K46" s="99"/>
      <c r="L46" s="8"/>
      <c r="M46" s="99"/>
      <c r="N46" s="8"/>
      <c r="O46" s="99"/>
      <c r="P46" s="8"/>
      <c r="Q46" s="99"/>
      <c r="R46" s="8"/>
      <c r="S46" s="90"/>
    </row>
    <row r="47" spans="1:19" ht="12.75">
      <c r="A47" s="178" t="s">
        <v>75</v>
      </c>
      <c r="B47" s="178"/>
      <c r="C47" s="178"/>
      <c r="D47" s="178"/>
      <c r="E47" s="178"/>
      <c r="F47" s="184"/>
      <c r="G47" s="156"/>
      <c r="H47" s="2">
        <f aca="true" t="shared" si="6" ref="H47:S47">SUM(H39:H45)</f>
        <v>0</v>
      </c>
      <c r="I47" s="100">
        <f t="shared" si="6"/>
        <v>0</v>
      </c>
      <c r="J47" s="2">
        <f t="shared" si="6"/>
        <v>0</v>
      </c>
      <c r="K47" s="100">
        <f t="shared" si="6"/>
        <v>0</v>
      </c>
      <c r="L47" s="2">
        <f t="shared" si="6"/>
        <v>0</v>
      </c>
      <c r="M47" s="100">
        <f t="shared" si="6"/>
        <v>0</v>
      </c>
      <c r="N47" s="2">
        <f t="shared" si="6"/>
        <v>0</v>
      </c>
      <c r="O47" s="100">
        <f t="shared" si="6"/>
        <v>0</v>
      </c>
      <c r="P47" s="2">
        <f t="shared" si="6"/>
        <v>0</v>
      </c>
      <c r="Q47" s="100">
        <f t="shared" si="6"/>
        <v>0</v>
      </c>
      <c r="R47" s="2">
        <f t="shared" si="6"/>
        <v>0</v>
      </c>
      <c r="S47" s="91">
        <f t="shared" si="6"/>
        <v>0</v>
      </c>
    </row>
  </sheetData>
  <sheetProtection/>
  <mergeCells count="14">
    <mergeCell ref="F9:Q9"/>
    <mergeCell ref="F10:Q10"/>
    <mergeCell ref="A38:G38"/>
    <mergeCell ref="A47:G47"/>
    <mergeCell ref="A15:G15"/>
    <mergeCell ref="A24:G24"/>
    <mergeCell ref="A27:G27"/>
    <mergeCell ref="A36:G36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PageLayoutView="0" workbookViewId="0" topLeftCell="A13">
      <selection activeCell="A16" sqref="A16"/>
    </sheetView>
  </sheetViews>
  <sheetFormatPr defaultColWidth="9.28125" defaultRowHeight="12.75"/>
  <cols>
    <col min="1" max="1" width="27.4218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49"/>
      <c r="C5" s="49"/>
      <c r="D5" s="49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49"/>
      <c r="C6" s="49"/>
      <c r="D6" s="49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49"/>
      <c r="C7" s="49"/>
      <c r="D7" s="49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49"/>
      <c r="C8" s="49"/>
      <c r="D8" s="49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49"/>
      <c r="C9" s="49"/>
      <c r="D9" s="49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49"/>
      <c r="C10" s="49"/>
      <c r="D10" s="49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B14" s="48"/>
      <c r="C14" s="48"/>
      <c r="D14" s="48"/>
      <c r="E14" s="5" t="s">
        <v>76</v>
      </c>
      <c r="F14" s="5" t="s">
        <v>196</v>
      </c>
      <c r="G14" s="5" t="s">
        <v>78</v>
      </c>
      <c r="S14" s="90"/>
    </row>
    <row r="15" spans="1:19" ht="15.75">
      <c r="A15" s="197" t="s">
        <v>188</v>
      </c>
      <c r="B15" s="197"/>
      <c r="C15" s="197"/>
      <c r="D15" s="197"/>
      <c r="E15" s="198"/>
      <c r="F15" s="198"/>
      <c r="G15" s="19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42"/>
      <c r="B16" s="142"/>
      <c r="C16" s="142"/>
      <c r="D16" s="142"/>
      <c r="E16" s="142"/>
      <c r="F16" s="142"/>
      <c r="G16" s="142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30">SUM(H16+J16+L16+N16+P16)</f>
        <v>0</v>
      </c>
      <c r="S16" s="91">
        <f t="shared" si="0"/>
        <v>0</v>
      </c>
    </row>
    <row r="17" spans="1:19" ht="12.75">
      <c r="A17" s="142"/>
      <c r="B17" s="142"/>
      <c r="C17" s="142"/>
      <c r="D17" s="142"/>
      <c r="E17" s="142"/>
      <c r="F17" s="142"/>
      <c r="G17" s="142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42"/>
      <c r="B18" s="142"/>
      <c r="C18" s="142"/>
      <c r="D18" s="142"/>
      <c r="E18" s="142"/>
      <c r="F18" s="142"/>
      <c r="G18" s="142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41"/>
      <c r="B19" s="141"/>
      <c r="C19" s="141"/>
      <c r="D19" s="141"/>
      <c r="E19" s="111"/>
      <c r="F19" s="112"/>
      <c r="G19" s="142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41"/>
      <c r="B20" s="141"/>
      <c r="C20" s="141"/>
      <c r="D20" s="141"/>
      <c r="E20" s="111"/>
      <c r="F20" s="112"/>
      <c r="G20" s="142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41"/>
      <c r="B21" s="141"/>
      <c r="C21" s="141"/>
      <c r="D21" s="141"/>
      <c r="E21" s="111"/>
      <c r="F21" s="112"/>
      <c r="G21" s="142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42"/>
      <c r="B22" s="142"/>
      <c r="C22" s="142"/>
      <c r="D22" s="142"/>
      <c r="E22" s="142"/>
      <c r="F22" s="142"/>
      <c r="G22" s="142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aca="true" t="shared" si="1" ref="R22:S26">SUM(H22+J22+L22+N22+P22)</f>
        <v>0</v>
      </c>
      <c r="S22" s="91">
        <f t="shared" si="1"/>
        <v>0</v>
      </c>
    </row>
    <row r="23" spans="1:19" ht="12.75">
      <c r="A23" s="142"/>
      <c r="B23" s="142"/>
      <c r="C23" s="142"/>
      <c r="D23" s="142"/>
      <c r="E23" s="142"/>
      <c r="F23" s="142"/>
      <c r="G23" s="142"/>
      <c r="H23" s="18">
        <v>0</v>
      </c>
      <c r="I23" s="98"/>
      <c r="J23" s="18">
        <v>0</v>
      </c>
      <c r="K23" s="98"/>
      <c r="L23" s="18">
        <v>0</v>
      </c>
      <c r="M23" s="98"/>
      <c r="N23" s="18">
        <v>0</v>
      </c>
      <c r="O23" s="98"/>
      <c r="P23" s="18">
        <v>0</v>
      </c>
      <c r="Q23" s="98"/>
      <c r="R23" s="2">
        <f t="shared" si="1"/>
        <v>0</v>
      </c>
      <c r="S23" s="91">
        <f t="shared" si="1"/>
        <v>0</v>
      </c>
    </row>
    <row r="24" spans="1:19" ht="12.75">
      <c r="A24" s="141"/>
      <c r="B24" s="141"/>
      <c r="C24" s="141"/>
      <c r="D24" s="141"/>
      <c r="E24" s="111"/>
      <c r="F24" s="112"/>
      <c r="G24" s="142"/>
      <c r="H24" s="18">
        <v>0</v>
      </c>
      <c r="I24" s="98"/>
      <c r="J24" s="18">
        <v>0</v>
      </c>
      <c r="K24" s="98"/>
      <c r="L24" s="18">
        <v>0</v>
      </c>
      <c r="M24" s="98"/>
      <c r="N24" s="18">
        <v>0</v>
      </c>
      <c r="O24" s="98"/>
      <c r="P24" s="18">
        <v>0</v>
      </c>
      <c r="Q24" s="98"/>
      <c r="R24" s="2">
        <f t="shared" si="1"/>
        <v>0</v>
      </c>
      <c r="S24" s="91">
        <f t="shared" si="1"/>
        <v>0</v>
      </c>
    </row>
    <row r="25" spans="1:19" ht="12.75">
      <c r="A25" s="141"/>
      <c r="B25" s="141"/>
      <c r="C25" s="141"/>
      <c r="D25" s="141"/>
      <c r="E25" s="111"/>
      <c r="F25" s="112"/>
      <c r="G25" s="142"/>
      <c r="H25" s="18">
        <v>0</v>
      </c>
      <c r="I25" s="98"/>
      <c r="J25" s="18">
        <v>0</v>
      </c>
      <c r="K25" s="98"/>
      <c r="L25" s="18">
        <v>0</v>
      </c>
      <c r="M25" s="98"/>
      <c r="N25" s="18">
        <v>0</v>
      </c>
      <c r="O25" s="98"/>
      <c r="P25" s="18">
        <v>0</v>
      </c>
      <c r="Q25" s="98"/>
      <c r="R25" s="2">
        <f t="shared" si="1"/>
        <v>0</v>
      </c>
      <c r="S25" s="91">
        <f t="shared" si="1"/>
        <v>0</v>
      </c>
    </row>
    <row r="26" spans="1:19" ht="12.75">
      <c r="A26" s="141"/>
      <c r="B26" s="141"/>
      <c r="C26" s="141"/>
      <c r="D26" s="141"/>
      <c r="E26" s="111"/>
      <c r="F26" s="112"/>
      <c r="G26" s="142"/>
      <c r="H26" s="18">
        <v>0</v>
      </c>
      <c r="I26" s="98"/>
      <c r="J26" s="18">
        <v>0</v>
      </c>
      <c r="K26" s="98"/>
      <c r="L26" s="18">
        <v>0</v>
      </c>
      <c r="M26" s="98"/>
      <c r="N26" s="18">
        <v>0</v>
      </c>
      <c r="O26" s="98"/>
      <c r="P26" s="18">
        <v>0</v>
      </c>
      <c r="Q26" s="98"/>
      <c r="R26" s="2">
        <f t="shared" si="1"/>
        <v>0</v>
      </c>
      <c r="S26" s="91">
        <f t="shared" si="1"/>
        <v>0</v>
      </c>
    </row>
    <row r="27" spans="1:19" ht="12.75">
      <c r="A27" s="142"/>
      <c r="B27" s="142"/>
      <c r="C27" s="142"/>
      <c r="D27" s="142"/>
      <c r="E27" s="142"/>
      <c r="F27" s="142"/>
      <c r="G27" s="142"/>
      <c r="H27" s="18">
        <v>0</v>
      </c>
      <c r="I27" s="98"/>
      <c r="J27" s="18">
        <v>0</v>
      </c>
      <c r="K27" s="98"/>
      <c r="L27" s="18">
        <v>0</v>
      </c>
      <c r="M27" s="98"/>
      <c r="N27" s="18">
        <v>0</v>
      </c>
      <c r="O27" s="98"/>
      <c r="P27" s="18">
        <v>0</v>
      </c>
      <c r="Q27" s="98"/>
      <c r="R27" s="2">
        <f t="shared" si="0"/>
        <v>0</v>
      </c>
      <c r="S27" s="91">
        <f t="shared" si="0"/>
        <v>0</v>
      </c>
    </row>
    <row r="28" spans="1:19" ht="12.75">
      <c r="A28" s="142"/>
      <c r="B28" s="142"/>
      <c r="C28" s="142"/>
      <c r="D28" s="142"/>
      <c r="E28" s="142"/>
      <c r="F28" s="142"/>
      <c r="G28" s="142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t="shared" si="0"/>
        <v>0</v>
      </c>
      <c r="S28" s="91">
        <f t="shared" si="0"/>
        <v>0</v>
      </c>
    </row>
    <row r="29" spans="1:19" ht="12.75">
      <c r="A29" s="141"/>
      <c r="B29" s="141"/>
      <c r="C29" s="141"/>
      <c r="D29" s="141"/>
      <c r="E29" s="111"/>
      <c r="F29" s="112"/>
      <c r="G29" s="142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0"/>
        <v>0</v>
      </c>
      <c r="S29" s="91">
        <f t="shared" si="0"/>
        <v>0</v>
      </c>
    </row>
    <row r="30" spans="1:19" ht="12.75">
      <c r="A30" s="141"/>
      <c r="B30" s="141"/>
      <c r="C30" s="141"/>
      <c r="D30" s="141"/>
      <c r="E30" s="111"/>
      <c r="F30" s="112"/>
      <c r="G30" s="142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0"/>
        <v>0</v>
      </c>
      <c r="S30" s="91">
        <f t="shared" si="0"/>
        <v>0</v>
      </c>
    </row>
    <row r="31" spans="1:19" ht="12.75">
      <c r="A31" s="32"/>
      <c r="B31" s="32"/>
      <c r="C31" s="32"/>
      <c r="D31" s="32"/>
      <c r="E31" s="11"/>
      <c r="F31" s="25"/>
      <c r="H31" s="8"/>
      <c r="I31" s="99"/>
      <c r="J31" s="8"/>
      <c r="K31" s="99"/>
      <c r="L31" s="8"/>
      <c r="M31" s="99"/>
      <c r="N31" s="8"/>
      <c r="O31" s="99"/>
      <c r="P31" s="8"/>
      <c r="Q31" s="99"/>
      <c r="R31" s="8"/>
      <c r="S31" s="90"/>
    </row>
    <row r="32" spans="1:19" ht="12.75">
      <c r="A32" s="178" t="s">
        <v>189</v>
      </c>
      <c r="B32" s="178"/>
      <c r="C32" s="178"/>
      <c r="D32" s="178"/>
      <c r="E32" s="178"/>
      <c r="F32" s="184"/>
      <c r="G32" s="156"/>
      <c r="H32" s="2">
        <f aca="true" t="shared" si="2" ref="H32:S32">SUM(H16:H30)</f>
        <v>0</v>
      </c>
      <c r="I32" s="100">
        <f t="shared" si="2"/>
        <v>0</v>
      </c>
      <c r="J32" s="2">
        <f t="shared" si="2"/>
        <v>0</v>
      </c>
      <c r="K32" s="100">
        <f t="shared" si="2"/>
        <v>0</v>
      </c>
      <c r="L32" s="2">
        <f t="shared" si="2"/>
        <v>0</v>
      </c>
      <c r="M32" s="100">
        <f t="shared" si="2"/>
        <v>0</v>
      </c>
      <c r="N32" s="2">
        <f t="shared" si="2"/>
        <v>0</v>
      </c>
      <c r="O32" s="100">
        <f t="shared" si="2"/>
        <v>0</v>
      </c>
      <c r="P32" s="2">
        <f t="shared" si="2"/>
        <v>0</v>
      </c>
      <c r="Q32" s="100">
        <f t="shared" si="2"/>
        <v>0</v>
      </c>
      <c r="R32" s="2">
        <f t="shared" si="2"/>
        <v>0</v>
      </c>
      <c r="S32" s="91">
        <f t="shared" si="2"/>
        <v>0</v>
      </c>
    </row>
    <row r="33" spans="1:19" ht="12.75">
      <c r="A33" s="11"/>
      <c r="B33" s="11"/>
      <c r="C33" s="11"/>
      <c r="D33" s="11"/>
      <c r="E33" s="11"/>
      <c r="F33" s="25"/>
      <c r="G33" s="4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1"/>
    </row>
  </sheetData>
  <sheetProtection/>
  <mergeCells count="10">
    <mergeCell ref="F9:Q9"/>
    <mergeCell ref="F10:Q10"/>
    <mergeCell ref="A15:G15"/>
    <mergeCell ref="A32:G32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3">
      <selection activeCell="A16" sqref="A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2.75">
      <c r="A14" s="48"/>
      <c r="S14" s="90"/>
    </row>
    <row r="15" spans="1:19" ht="15.75">
      <c r="A15" s="197" t="s">
        <v>81</v>
      </c>
      <c r="B15" s="198"/>
      <c r="C15" s="198"/>
      <c r="D15" s="198"/>
      <c r="E15" s="198"/>
      <c r="F15" s="198"/>
      <c r="G15" s="19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09"/>
      <c r="C16" s="123"/>
      <c r="D16" s="123"/>
      <c r="E16" s="123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09"/>
      <c r="C17" s="123"/>
      <c r="D17" s="123"/>
      <c r="E17" s="123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09"/>
      <c r="C18" s="123"/>
      <c r="D18" s="123"/>
      <c r="E18" s="123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11"/>
      <c r="C19" s="111"/>
      <c r="D19" s="111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11"/>
      <c r="C20" s="111"/>
      <c r="D20" s="111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11"/>
      <c r="C21" s="111"/>
      <c r="D21" s="111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11"/>
      <c r="C22" s="111"/>
      <c r="D22" s="111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11"/>
      <c r="C23" s="11"/>
      <c r="D23" s="11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78" t="s">
        <v>82</v>
      </c>
      <c r="B24" s="178"/>
      <c r="C24" s="178"/>
      <c r="D24" s="178"/>
      <c r="E24" s="178"/>
      <c r="F24" s="184"/>
      <c r="G24" s="156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>SUM(K16:K22)</f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ht="12.75">
      <c r="S25" s="90"/>
    </row>
    <row r="26" ht="12.75">
      <c r="S26" s="90"/>
    </row>
    <row r="27" spans="1:19" ht="15.75">
      <c r="A27" s="197" t="s">
        <v>79</v>
      </c>
      <c r="B27" s="198"/>
      <c r="C27" s="198"/>
      <c r="D27" s="198"/>
      <c r="E27" s="198"/>
      <c r="F27" s="198"/>
      <c r="G27" s="19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09"/>
      <c r="C28" s="123"/>
      <c r="D28" s="123"/>
      <c r="E28" s="123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S34">SUM(H28+J28+L28+N28+P28)</f>
        <v>0</v>
      </c>
      <c r="S28" s="91">
        <f t="shared" si="2"/>
        <v>0</v>
      </c>
    </row>
    <row r="29" spans="1:19" ht="12.75">
      <c r="A29" s="109"/>
      <c r="B29" s="109"/>
      <c r="C29" s="123"/>
      <c r="D29" s="123"/>
      <c r="E29" s="123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2"/>
        <v>0</v>
      </c>
    </row>
    <row r="30" spans="1:19" ht="12.75">
      <c r="A30" s="109"/>
      <c r="B30" s="109"/>
      <c r="C30" s="123"/>
      <c r="D30" s="123"/>
      <c r="E30" s="123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2"/>
        <v>0</v>
      </c>
    </row>
    <row r="31" spans="1:19" ht="12.75">
      <c r="A31" s="110"/>
      <c r="B31" s="111"/>
      <c r="C31" s="111"/>
      <c r="D31" s="111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2"/>
        <v>0</v>
      </c>
    </row>
    <row r="32" spans="1:19" ht="12.75">
      <c r="A32" s="110"/>
      <c r="B32" s="111"/>
      <c r="C32" s="111"/>
      <c r="D32" s="111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2"/>
        <v>0</v>
      </c>
    </row>
    <row r="33" spans="1:19" ht="12.75">
      <c r="A33" s="110"/>
      <c r="B33" s="111"/>
      <c r="C33" s="111"/>
      <c r="D33" s="111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2"/>
        <v>0</v>
      </c>
    </row>
    <row r="34" spans="1:19" ht="12.75">
      <c r="A34" s="110"/>
      <c r="B34" s="111"/>
      <c r="C34" s="111"/>
      <c r="D34" s="111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2"/>
        <v>0</v>
      </c>
    </row>
    <row r="35" spans="1:19" ht="12.75">
      <c r="A35" s="32"/>
      <c r="B35" s="11"/>
      <c r="C35" s="11"/>
      <c r="D35" s="11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78" t="s">
        <v>80</v>
      </c>
      <c r="B36" s="178"/>
      <c r="C36" s="178"/>
      <c r="D36" s="178"/>
      <c r="E36" s="178"/>
      <c r="F36" s="184"/>
      <c r="G36" s="156"/>
      <c r="H36" s="2">
        <f aca="true" t="shared" si="3" ref="H36:S36">SUM(H28:H34)</f>
        <v>0</v>
      </c>
      <c r="I36" s="100">
        <f t="shared" si="3"/>
        <v>0</v>
      </c>
      <c r="J36" s="2">
        <f t="shared" si="3"/>
        <v>0</v>
      </c>
      <c r="K36" s="100">
        <f>SUM(K28:K34)</f>
        <v>0</v>
      </c>
      <c r="L36" s="2">
        <f t="shared" si="3"/>
        <v>0</v>
      </c>
      <c r="M36" s="100">
        <f>SUM(M28:M34)</f>
        <v>0</v>
      </c>
      <c r="N36" s="2">
        <f t="shared" si="3"/>
        <v>0</v>
      </c>
      <c r="O36" s="100">
        <f>SUM(O28:O34)</f>
        <v>0</v>
      </c>
      <c r="P36" s="2">
        <f t="shared" si="3"/>
        <v>0</v>
      </c>
      <c r="Q36" s="100">
        <f>SUM(Q28:Q34)</f>
        <v>0</v>
      </c>
      <c r="R36" s="2">
        <f t="shared" si="3"/>
        <v>0</v>
      </c>
      <c r="S36" s="91">
        <f t="shared" si="3"/>
        <v>0</v>
      </c>
    </row>
    <row r="37" spans="9:19" ht="12.75">
      <c r="I37" s="101"/>
      <c r="K37" s="101"/>
      <c r="M37" s="101"/>
      <c r="O37" s="101"/>
      <c r="Q37" s="101"/>
      <c r="S37" s="90"/>
    </row>
    <row r="38" spans="1:19" ht="12.75">
      <c r="A38" s="187" t="s">
        <v>136</v>
      </c>
      <c r="B38" s="187"/>
      <c r="C38" s="187"/>
      <c r="D38" s="187"/>
      <c r="E38" s="187"/>
      <c r="F38" s="187"/>
      <c r="G38" s="187"/>
      <c r="H38" s="2">
        <f aca="true" t="shared" si="4" ref="H38:S38">SUM(H24+H36)</f>
        <v>0</v>
      </c>
      <c r="I38" s="100">
        <f t="shared" si="4"/>
        <v>0</v>
      </c>
      <c r="J38" s="2">
        <f t="shared" si="4"/>
        <v>0</v>
      </c>
      <c r="K38" s="100">
        <f>SUM(K24+K36)</f>
        <v>0</v>
      </c>
      <c r="L38" s="2">
        <f t="shared" si="4"/>
        <v>0</v>
      </c>
      <c r="M38" s="100">
        <f>SUM(M24+M36)</f>
        <v>0</v>
      </c>
      <c r="N38" s="2">
        <f t="shared" si="4"/>
        <v>0</v>
      </c>
      <c r="O38" s="100">
        <f>SUM(O24+O36)</f>
        <v>0</v>
      </c>
      <c r="P38" s="2">
        <f t="shared" si="4"/>
        <v>0</v>
      </c>
      <c r="Q38" s="100">
        <f>SUM(Q24+Q36)</f>
        <v>0</v>
      </c>
      <c r="R38" s="2">
        <f t="shared" si="4"/>
        <v>0</v>
      </c>
      <c r="S38" s="91">
        <f t="shared" si="4"/>
        <v>0</v>
      </c>
    </row>
  </sheetData>
  <sheetProtection/>
  <mergeCells count="13">
    <mergeCell ref="A1:R1"/>
    <mergeCell ref="A2:R2"/>
    <mergeCell ref="A15:G15"/>
    <mergeCell ref="A24:G24"/>
    <mergeCell ref="A38:G38"/>
    <mergeCell ref="A27:G27"/>
    <mergeCell ref="A36:G36"/>
    <mergeCell ref="F5:Q5"/>
    <mergeCell ref="F6:Q6"/>
    <mergeCell ref="F7:Q7"/>
    <mergeCell ref="F8:Q8"/>
    <mergeCell ref="F9:Q9"/>
    <mergeCell ref="F10:Q10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85" zoomScaleNormal="85" zoomScalePageLayoutView="0" workbookViewId="0" topLeftCell="A7">
      <selection activeCell="L26" sqref="L2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71093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7" t="s">
        <v>140</v>
      </c>
      <c r="B14" s="15"/>
      <c r="C14" s="15"/>
      <c r="D14" s="15"/>
      <c r="E14" s="15"/>
      <c r="S14" s="90"/>
    </row>
    <row r="15" spans="1:19" ht="12.75">
      <c r="A15" s="199" t="s">
        <v>139</v>
      </c>
      <c r="B15" s="199"/>
      <c r="C15" s="199"/>
      <c r="D15" s="199"/>
      <c r="E15" s="199"/>
      <c r="F15" s="199"/>
      <c r="G15" s="199"/>
      <c r="S15" s="90"/>
    </row>
    <row r="16" spans="1:19" ht="12.75">
      <c r="A16" s="201"/>
      <c r="B16" s="201"/>
      <c r="C16" s="201"/>
      <c r="D16" s="201"/>
      <c r="E16" s="201"/>
      <c r="F16" s="201"/>
      <c r="G16" s="201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202"/>
      <c r="B17" s="202"/>
      <c r="C17" s="202"/>
      <c r="D17" s="202"/>
      <c r="E17" s="202"/>
      <c r="F17" s="202"/>
      <c r="G17" s="202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203"/>
      <c r="B18" s="203"/>
      <c r="C18" s="203"/>
      <c r="D18" s="203"/>
      <c r="E18" s="203"/>
      <c r="F18" s="203"/>
      <c r="G18" s="203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8:19" ht="12.75">
      <c r="H19" s="2"/>
      <c r="I19" s="100"/>
      <c r="J19" s="2"/>
      <c r="K19" s="100"/>
      <c r="L19" s="2"/>
      <c r="M19" s="100"/>
      <c r="N19" s="2"/>
      <c r="O19" s="100"/>
      <c r="P19" s="2"/>
      <c r="Q19" s="100"/>
      <c r="R19" s="2"/>
      <c r="S19" s="91"/>
    </row>
    <row r="20" spans="1:19" ht="12.75">
      <c r="A20" s="178" t="s">
        <v>83</v>
      </c>
      <c r="B20" s="178"/>
      <c r="C20" s="178"/>
      <c r="D20" s="178"/>
      <c r="E20" s="178"/>
      <c r="F20" s="184"/>
      <c r="G20" s="156"/>
      <c r="H20" s="8">
        <f>SUM(H16:H19)</f>
        <v>0</v>
      </c>
      <c r="I20" s="99"/>
      <c r="J20" s="8">
        <f>SUM(J16:J19)</f>
        <v>0</v>
      </c>
      <c r="K20" s="99"/>
      <c r="L20" s="8">
        <f>SUM(L16:L19)</f>
        <v>0</v>
      </c>
      <c r="M20" s="99"/>
      <c r="N20" s="8">
        <f>SUM(N16:N19)</f>
        <v>0</v>
      </c>
      <c r="O20" s="99"/>
      <c r="P20" s="8">
        <f>SUM(P16:P19)</f>
        <v>0</v>
      </c>
      <c r="Q20" s="99"/>
      <c r="R20" s="8">
        <f>SUM(R16:R19)</f>
        <v>0</v>
      </c>
      <c r="S20" s="93">
        <f>SUM(S16:S19)</f>
        <v>0</v>
      </c>
    </row>
  </sheetData>
  <sheetProtection/>
  <mergeCells count="13">
    <mergeCell ref="A1:R1"/>
    <mergeCell ref="A2:R2"/>
    <mergeCell ref="A15:G15"/>
    <mergeCell ref="A20:G20"/>
    <mergeCell ref="F5:Q5"/>
    <mergeCell ref="F6:Q6"/>
    <mergeCell ref="F7:Q7"/>
    <mergeCell ref="F8:Q8"/>
    <mergeCell ref="F9:Q9"/>
    <mergeCell ref="F10:Q10"/>
    <mergeCell ref="A16:G16"/>
    <mergeCell ref="A17:G17"/>
    <mergeCell ref="A18:G1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5" zoomScaleNormal="85" zoomScalePageLayoutView="0" workbookViewId="0" topLeftCell="A13">
      <selection activeCell="B16" sqref="B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6" t="s">
        <v>138</v>
      </c>
      <c r="B14" s="47"/>
      <c r="C14" s="47"/>
      <c r="D14" s="47"/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90"/>
    </row>
    <row r="15" spans="1:19" ht="12.75">
      <c r="A15" s="113" t="s">
        <v>154</v>
      </c>
      <c r="B15" s="3"/>
      <c r="C15" s="3"/>
      <c r="D15" s="3"/>
      <c r="E15" s="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1"/>
    </row>
    <row r="16" spans="1:19" ht="12.75">
      <c r="A16" s="16" t="s">
        <v>34</v>
      </c>
      <c r="B16" s="204"/>
      <c r="C16" s="204"/>
      <c r="D16" s="204"/>
      <c r="E16" s="204"/>
      <c r="F16" s="204"/>
      <c r="G16" s="204"/>
      <c r="H16" s="19">
        <v>0</v>
      </c>
      <c r="I16" s="102"/>
      <c r="J16" s="19">
        <v>0</v>
      </c>
      <c r="K16" s="102"/>
      <c r="L16" s="19">
        <v>0</v>
      </c>
      <c r="M16" s="102"/>
      <c r="N16" s="19">
        <v>0</v>
      </c>
      <c r="O16" s="102"/>
      <c r="P16" s="19">
        <v>0</v>
      </c>
      <c r="Q16" s="102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16" t="s">
        <v>35</v>
      </c>
      <c r="B17" s="204"/>
      <c r="C17" s="204"/>
      <c r="D17" s="204"/>
      <c r="E17" s="204"/>
      <c r="F17" s="204"/>
      <c r="G17" s="204"/>
      <c r="H17" s="19">
        <v>0</v>
      </c>
      <c r="I17" s="102"/>
      <c r="J17" s="19">
        <v>0</v>
      </c>
      <c r="K17" s="102"/>
      <c r="L17" s="19">
        <v>0</v>
      </c>
      <c r="M17" s="102"/>
      <c r="N17" s="19">
        <v>0</v>
      </c>
      <c r="O17" s="102"/>
      <c r="P17" s="19">
        <v>0</v>
      </c>
      <c r="Q17" s="102"/>
      <c r="R17" s="2">
        <f t="shared" si="0"/>
        <v>0</v>
      </c>
      <c r="S17" s="91">
        <f t="shared" si="0"/>
        <v>0</v>
      </c>
    </row>
    <row r="18" spans="1:19" ht="12.75">
      <c r="A18" s="16" t="s">
        <v>36</v>
      </c>
      <c r="B18" s="204"/>
      <c r="C18" s="204"/>
      <c r="D18" s="204"/>
      <c r="E18" s="204"/>
      <c r="F18" s="204"/>
      <c r="G18" s="204"/>
      <c r="H18" s="19">
        <v>0</v>
      </c>
      <c r="I18" s="102"/>
      <c r="J18" s="19">
        <v>0</v>
      </c>
      <c r="K18" s="102"/>
      <c r="L18" s="19">
        <v>0</v>
      </c>
      <c r="M18" s="102"/>
      <c r="N18" s="19">
        <v>0</v>
      </c>
      <c r="O18" s="102"/>
      <c r="P18" s="19">
        <v>0</v>
      </c>
      <c r="Q18" s="102"/>
      <c r="R18" s="2">
        <f t="shared" si="0"/>
        <v>0</v>
      </c>
      <c r="S18" s="91">
        <f t="shared" si="0"/>
        <v>0</v>
      </c>
    </row>
    <row r="19" spans="1:19" ht="12.75">
      <c r="A19" s="178" t="s">
        <v>18</v>
      </c>
      <c r="B19" s="178"/>
      <c r="C19" s="178"/>
      <c r="D19" s="178"/>
      <c r="E19" s="178"/>
      <c r="F19" s="184"/>
      <c r="H19" s="8">
        <f aca="true" t="shared" si="1" ref="H19:S19">SUM(H16:H18)</f>
        <v>0</v>
      </c>
      <c r="I19" s="99"/>
      <c r="J19" s="8">
        <f t="shared" si="1"/>
        <v>0</v>
      </c>
      <c r="K19" s="99"/>
      <c r="L19" s="8">
        <f t="shared" si="1"/>
        <v>0</v>
      </c>
      <c r="M19" s="99"/>
      <c r="N19" s="8">
        <f t="shared" si="1"/>
        <v>0</v>
      </c>
      <c r="O19" s="99"/>
      <c r="P19" s="8">
        <f t="shared" si="1"/>
        <v>0</v>
      </c>
      <c r="Q19" s="99"/>
      <c r="R19" s="8">
        <f t="shared" si="1"/>
        <v>0</v>
      </c>
      <c r="S19" s="93">
        <f t="shared" si="1"/>
        <v>0</v>
      </c>
    </row>
    <row r="20" spans="1:19" ht="12.75">
      <c r="A20" s="11"/>
      <c r="B20" s="11"/>
      <c r="C20" s="11"/>
      <c r="D20" s="11"/>
      <c r="E20" s="11"/>
      <c r="F20" s="25"/>
      <c r="H20" s="8"/>
      <c r="I20" s="99"/>
      <c r="J20" s="8"/>
      <c r="K20" s="99"/>
      <c r="L20" s="8"/>
      <c r="M20" s="99"/>
      <c r="N20" s="8"/>
      <c r="O20" s="99"/>
      <c r="P20" s="8"/>
      <c r="Q20" s="99"/>
      <c r="R20" s="8"/>
      <c r="S20" s="91"/>
    </row>
    <row r="21" spans="1:19" ht="12.75">
      <c r="A21" s="16" t="s">
        <v>31</v>
      </c>
      <c r="B21" s="16"/>
      <c r="C21" s="16"/>
      <c r="D21" s="16"/>
      <c r="E21" s="16"/>
      <c r="F21"/>
      <c r="G21"/>
      <c r="H21" s="30">
        <f>IF(H16&gt;25000,H16-25000,0)</f>
        <v>0</v>
      </c>
      <c r="I21" s="103"/>
      <c r="J21" s="30">
        <f>IF(H21&gt;0,J16,IF(H16+J16&gt;25000,H16+J16-25000,0))</f>
        <v>0</v>
      </c>
      <c r="K21" s="103"/>
      <c r="L21" s="30">
        <f>IF(J21&gt;0,L16,IF(H16+J16+L16&gt;25000,H16+J16+L16-25000,0))</f>
        <v>0</v>
      </c>
      <c r="M21" s="103"/>
      <c r="N21" s="30">
        <f>IF(L21&gt;0,N16,IF(H16+J16+L16+N16&gt;25000,H16+J16+L16+N16-25000,0))</f>
        <v>0</v>
      </c>
      <c r="O21" s="103"/>
      <c r="P21" s="30">
        <f>IF(N21&gt;0,P16,IF(H16+J16+L16+N16+P16&gt;25000,H16+J16+L16+N16+P16-25000,0))</f>
        <v>0</v>
      </c>
      <c r="Q21" s="103"/>
      <c r="R21" s="2">
        <f aca="true" t="shared" si="2" ref="R21:S23">SUM(H21+J21+L21+N21+P21)</f>
        <v>0</v>
      </c>
      <c r="S21" s="91">
        <f t="shared" si="2"/>
        <v>0</v>
      </c>
    </row>
    <row r="22" spans="1:19" ht="12.75">
      <c r="A22" s="16" t="s">
        <v>32</v>
      </c>
      <c r="B22" s="16"/>
      <c r="C22" s="16"/>
      <c r="D22" s="16"/>
      <c r="E22" s="16"/>
      <c r="F22"/>
      <c r="G22"/>
      <c r="H22" s="30">
        <f>IF(H17&gt;25000,H17-25000,0)</f>
        <v>0</v>
      </c>
      <c r="I22" s="103"/>
      <c r="J22" s="30">
        <f>IF(H22&gt;0,J17,IF(H17+J17&gt;25000,H17+J17-25000,0))</f>
        <v>0</v>
      </c>
      <c r="K22" s="103"/>
      <c r="L22" s="30">
        <f>IF(J22&gt;0,L17,IF(H17+J17+L17&gt;25000,H17+J17+L17-25000,0))</f>
        <v>0</v>
      </c>
      <c r="M22" s="103"/>
      <c r="N22" s="30">
        <f>IF(L22&gt;0,N17,IF(H17+J17+L17+N17&gt;25000,H17+J17+L17+N17-25000,0))</f>
        <v>0</v>
      </c>
      <c r="O22" s="103"/>
      <c r="P22" s="30">
        <f>IF(N22&gt;0,P17,IF(H17+J17+L17+N17+P17&gt;25000,H17+J17+L17+N17+P17-25000,0))</f>
        <v>0</v>
      </c>
      <c r="Q22" s="103"/>
      <c r="R22" s="2">
        <f t="shared" si="2"/>
        <v>0</v>
      </c>
      <c r="S22" s="91">
        <f t="shared" si="2"/>
        <v>0</v>
      </c>
    </row>
    <row r="23" spans="1:19" ht="12.75">
      <c r="A23" s="16" t="s">
        <v>33</v>
      </c>
      <c r="B23" s="16"/>
      <c r="C23" s="16"/>
      <c r="D23" s="16"/>
      <c r="E23" s="16"/>
      <c r="F23"/>
      <c r="G23"/>
      <c r="H23" s="30">
        <f>IF(H18&gt;25000,H18-25000,0)</f>
        <v>0</v>
      </c>
      <c r="I23" s="103"/>
      <c r="J23" s="30">
        <f>IF(H23&gt;0,J18,IF(H18+J18&gt;25000,H18+J18-25000,0))</f>
        <v>0</v>
      </c>
      <c r="K23" s="103"/>
      <c r="L23" s="30">
        <f>IF(J23&gt;0,L18,IF(H18+J18+L18&gt;25000,H18+J18+L18-25000,0))</f>
        <v>0</v>
      </c>
      <c r="M23" s="103"/>
      <c r="N23" s="30">
        <f>IF(L23&gt;0,N18,IF(H18+J18+L18+N18&gt;25000,H18+J18+L18+N18-25000,0))</f>
        <v>0</v>
      </c>
      <c r="O23" s="103"/>
      <c r="P23" s="30">
        <f>IF(N23&gt;0,P18,IF(H18+J18+L18+N18+P18&gt;25000,H18+J18+L18+N18+P18-25000,0))</f>
        <v>0</v>
      </c>
      <c r="Q23" s="103"/>
      <c r="R23" s="2">
        <f t="shared" si="2"/>
        <v>0</v>
      </c>
      <c r="S23" s="91">
        <f t="shared" si="2"/>
        <v>0</v>
      </c>
    </row>
    <row r="24" spans="1:19" ht="12.75">
      <c r="A24" s="178" t="s">
        <v>53</v>
      </c>
      <c r="B24" s="178"/>
      <c r="C24" s="178"/>
      <c r="D24" s="178"/>
      <c r="E24" s="178"/>
      <c r="F24" s="184"/>
      <c r="G24" s="156"/>
      <c r="H24" s="8">
        <f aca="true" t="shared" si="3" ref="H24:R24">SUM(H21:H23)</f>
        <v>0</v>
      </c>
      <c r="I24" s="99"/>
      <c r="J24" s="8">
        <f t="shared" si="3"/>
        <v>0</v>
      </c>
      <c r="K24" s="99"/>
      <c r="L24" s="8">
        <f t="shared" si="3"/>
        <v>0</v>
      </c>
      <c r="M24" s="99"/>
      <c r="N24" s="8">
        <f t="shared" si="3"/>
        <v>0</v>
      </c>
      <c r="O24" s="99"/>
      <c r="P24" s="8">
        <f t="shared" si="3"/>
        <v>0</v>
      </c>
      <c r="Q24" s="99"/>
      <c r="R24" s="8">
        <f t="shared" si="3"/>
        <v>0</v>
      </c>
      <c r="S24" s="93">
        <f>SUM(S21:S23)</f>
        <v>0</v>
      </c>
    </row>
  </sheetData>
  <sheetProtection/>
  <mergeCells count="13">
    <mergeCell ref="A1:R1"/>
    <mergeCell ref="A2:R2"/>
    <mergeCell ref="A19:F19"/>
    <mergeCell ref="A24:G24"/>
    <mergeCell ref="F5:Q5"/>
    <mergeCell ref="F6:Q6"/>
    <mergeCell ref="F7:Q7"/>
    <mergeCell ref="F8:Q8"/>
    <mergeCell ref="F9:Q9"/>
    <mergeCell ref="F10:Q10"/>
    <mergeCell ref="B16:G16"/>
    <mergeCell ref="B17:G17"/>
    <mergeCell ref="B18:G18"/>
  </mergeCells>
  <printOptions/>
  <pageMargins left="0.71" right="0.5" top="0.45" bottom="0.51" header="0.32" footer="0.59"/>
  <pageSetup fitToHeight="3" fitToWidth="1" horizontalDpi="300" verticalDpi="3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85" zoomScaleNormal="85" zoomScalePageLayoutView="0" workbookViewId="0" topLeftCell="A1">
      <selection activeCell="F18" sqref="F18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26"/>
      <c r="C5" s="26"/>
      <c r="D5" s="26"/>
      <c r="E5" s="26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26"/>
      <c r="C6" s="26"/>
      <c r="D6" s="26"/>
      <c r="E6" s="26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26"/>
      <c r="C7" s="26"/>
      <c r="D7" s="26"/>
      <c r="E7" s="26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26"/>
      <c r="C8" s="26"/>
      <c r="D8" s="26"/>
      <c r="E8" s="26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26"/>
      <c r="C9" s="26"/>
      <c r="D9" s="26"/>
      <c r="E9" s="26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26"/>
      <c r="C10" s="26"/>
      <c r="D10" s="26"/>
      <c r="E10" s="26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="54" customFormat="1" ht="12.75">
      <c r="A12" s="48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159</v>
      </c>
      <c r="J13" s="53" t="s">
        <v>6</v>
      </c>
      <c r="K13" s="89" t="s">
        <v>160</v>
      </c>
      <c r="L13" s="53" t="s">
        <v>7</v>
      </c>
      <c r="M13" s="89" t="s">
        <v>161</v>
      </c>
      <c r="N13" s="53" t="s">
        <v>12</v>
      </c>
      <c r="O13" s="89" t="s">
        <v>162</v>
      </c>
      <c r="P13" s="53" t="s">
        <v>13</v>
      </c>
      <c r="Q13" s="89" t="s">
        <v>163</v>
      </c>
      <c r="R13" s="53" t="s">
        <v>71</v>
      </c>
      <c r="S13" s="89" t="s">
        <v>164</v>
      </c>
    </row>
    <row r="14" spans="1:19" ht="15.75">
      <c r="A14" s="75" t="s">
        <v>137</v>
      </c>
      <c r="B14" s="5"/>
      <c r="C14" s="5"/>
      <c r="D14" s="5"/>
      <c r="E14" s="5"/>
      <c r="F14" s="74"/>
      <c r="G14" s="57"/>
      <c r="H14" s="65"/>
      <c r="I14" s="96"/>
      <c r="J14" s="65"/>
      <c r="K14" s="96"/>
      <c r="L14" s="65"/>
      <c r="M14" s="96"/>
      <c r="N14" s="65"/>
      <c r="O14" s="96"/>
      <c r="P14" s="65"/>
      <c r="Q14" s="96"/>
      <c r="R14" s="45"/>
      <c r="S14" s="90"/>
    </row>
    <row r="15" spans="1:19" ht="12.75">
      <c r="A15" s="48"/>
      <c r="I15" s="90"/>
      <c r="K15" s="90"/>
      <c r="M15" s="90"/>
      <c r="O15" s="90"/>
      <c r="Q15" s="90"/>
      <c r="R15" s="8"/>
      <c r="S15" s="91"/>
    </row>
    <row r="16" spans="1:19" ht="12.75">
      <c r="A16" s="3" t="s">
        <v>5</v>
      </c>
      <c r="B16" s="3"/>
      <c r="C16" s="3"/>
      <c r="D16" s="3"/>
      <c r="E16" s="3"/>
      <c r="H16" s="2">
        <f>SUM('Personnel&amp;Benefits'!H435+'Personnel&amp;Benefits'!H437+'Supplies,Consultants&amp;Other'!H24+'Supplies,Consultants&amp;Other'!H36+'Supplies,Consultants&amp;Other'!H47+ParticipantCosts!H32+Travel!H38+Equipment!H20+Subcontracts!H19)</f>
        <v>0</v>
      </c>
      <c r="I16" s="91">
        <f>SUM('Personnel&amp;Benefits'!I435+'Personnel&amp;Benefits'!I437+'Supplies,Consultants&amp;Other'!I24+'Supplies,Consultants&amp;Other'!I36+'Supplies,Consultants&amp;Other'!I47+ParticipantCosts!I32+Travel!I38+Equipment!I20+Subcontracts!I19)</f>
        <v>0</v>
      </c>
      <c r="J16" s="2">
        <f>SUM('Personnel&amp;Benefits'!J435+'Personnel&amp;Benefits'!J437+'Supplies,Consultants&amp;Other'!J24+'Supplies,Consultants&amp;Other'!J36+'Supplies,Consultants&amp;Other'!J47+ParticipantCosts!J32+Travel!J38+Equipment!J20+Subcontracts!J19)</f>
        <v>0</v>
      </c>
      <c r="K16" s="91">
        <f>SUM('Personnel&amp;Benefits'!K435+'Personnel&amp;Benefits'!K437+'Supplies,Consultants&amp;Other'!K24+'Supplies,Consultants&amp;Other'!K36+'Supplies,Consultants&amp;Other'!K47+ParticipantCosts!K32+Travel!K38+Equipment!K20+Subcontracts!K19)</f>
        <v>0</v>
      </c>
      <c r="L16" s="2">
        <f>SUM('Personnel&amp;Benefits'!L435+'Personnel&amp;Benefits'!L437+'Supplies,Consultants&amp;Other'!L24+'Supplies,Consultants&amp;Other'!L36+'Supplies,Consultants&amp;Other'!L47+ParticipantCosts!L32+Travel!L38+Equipment!L20+Subcontracts!L19)</f>
        <v>0</v>
      </c>
      <c r="M16" s="91">
        <f>SUM('Personnel&amp;Benefits'!M435+'Personnel&amp;Benefits'!M437+'Supplies,Consultants&amp;Other'!M24+'Supplies,Consultants&amp;Other'!M36+'Supplies,Consultants&amp;Other'!M47+ParticipantCosts!M32+Travel!M38+Equipment!M20+Subcontracts!M19)</f>
        <v>0</v>
      </c>
      <c r="N16" s="2">
        <f>SUM('Personnel&amp;Benefits'!N435+'Personnel&amp;Benefits'!N437+'Supplies,Consultants&amp;Other'!N24+'Supplies,Consultants&amp;Other'!N36+'Supplies,Consultants&amp;Other'!N47+ParticipantCosts!N32+Travel!N38+Equipment!N20+Subcontracts!N19)</f>
        <v>0</v>
      </c>
      <c r="O16" s="91">
        <f>SUM('Personnel&amp;Benefits'!O435+'Personnel&amp;Benefits'!O437+'Supplies,Consultants&amp;Other'!O24+'Supplies,Consultants&amp;Other'!O36+'Supplies,Consultants&amp;Other'!O47+ParticipantCosts!O32+Travel!O38+Equipment!O20+Subcontracts!O19)</f>
        <v>0</v>
      </c>
      <c r="P16" s="2">
        <f>SUM('Personnel&amp;Benefits'!P435+'Personnel&amp;Benefits'!P437+'Supplies,Consultants&amp;Other'!P24+'Supplies,Consultants&amp;Other'!P36+'Supplies,Consultants&amp;Other'!P47+ParticipantCosts!P32+Travel!P38+Equipment!P20+Subcontracts!P19)</f>
        <v>0</v>
      </c>
      <c r="Q16" s="91">
        <f>SUM('Personnel&amp;Benefits'!Q435+'Personnel&amp;Benefits'!Q437+'Supplies,Consultants&amp;Other'!Q24+'Supplies,Consultants&amp;Other'!Q36+'Supplies,Consultants&amp;Other'!Q47+ParticipantCosts!Q32+Travel!Q38+Equipment!Q20+Subcontracts!Q19)</f>
        <v>0</v>
      </c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3" t="s">
        <v>19</v>
      </c>
      <c r="B17" s="3"/>
      <c r="C17" s="3"/>
      <c r="D17" s="3"/>
      <c r="E17" s="3"/>
      <c r="H17" s="2">
        <f>(H16-'Personnel&amp;Benefits'!H437-ParticipantCosts!H32-Equipment!H20-Subcontracts!H24)</f>
        <v>0</v>
      </c>
      <c r="I17" s="91">
        <f>(I16-'Personnel&amp;Benefits'!I437-ParticipantCosts!I32-Equipment!I20-Subcontracts!I24)</f>
        <v>0</v>
      </c>
      <c r="J17" s="2">
        <f>(J16-'Personnel&amp;Benefits'!J437-ParticipantCosts!J32-Equipment!J20-Subcontracts!J24)</f>
        <v>0</v>
      </c>
      <c r="K17" s="91">
        <f>(K16-'Personnel&amp;Benefits'!K437-ParticipantCosts!K32-Equipment!K20-Subcontracts!K24)</f>
        <v>0</v>
      </c>
      <c r="L17" s="2">
        <f>(L16-'Personnel&amp;Benefits'!L437-ParticipantCosts!L32-Equipment!L20-Subcontracts!L24)</f>
        <v>0</v>
      </c>
      <c r="M17" s="91">
        <f>(M16-'Personnel&amp;Benefits'!M437-ParticipantCosts!M32-Equipment!M20-Subcontracts!M24)</f>
        <v>0</v>
      </c>
      <c r="N17" s="2">
        <f>(N16-'Personnel&amp;Benefits'!N437-ParticipantCosts!N32-Equipment!N20-Subcontracts!N24)</f>
        <v>0</v>
      </c>
      <c r="O17" s="91">
        <f>(O16-'Personnel&amp;Benefits'!O437-ParticipantCosts!O32-Equipment!O20-Subcontracts!O24)</f>
        <v>0</v>
      </c>
      <c r="P17" s="2">
        <f>(P16-'Personnel&amp;Benefits'!P437-ParticipantCosts!P32-Equipment!P20-Subcontracts!P24)</f>
        <v>0</v>
      </c>
      <c r="Q17" s="91">
        <f>(Q16-'Personnel&amp;Benefits'!Q437-ParticipantCosts!Q32-Equipment!Q20-Subcontracts!Q24)</f>
        <v>0</v>
      </c>
      <c r="R17" s="2">
        <f t="shared" si="0"/>
        <v>0</v>
      </c>
      <c r="S17" s="91">
        <f t="shared" si="0"/>
        <v>0</v>
      </c>
    </row>
    <row r="18" spans="1:19" ht="12.75">
      <c r="A18" s="3" t="s">
        <v>16</v>
      </c>
      <c r="B18" s="3"/>
      <c r="C18" s="3"/>
      <c r="D18" s="3"/>
      <c r="E18" s="3"/>
      <c r="F18" s="139"/>
      <c r="G18" s="20" t="s">
        <v>17</v>
      </c>
      <c r="H18" s="2">
        <f aca="true" t="shared" si="1" ref="H18:Q18">(H17*$F18)</f>
        <v>0</v>
      </c>
      <c r="I18" s="91">
        <f t="shared" si="1"/>
        <v>0</v>
      </c>
      <c r="J18" s="2">
        <f t="shared" si="1"/>
        <v>0</v>
      </c>
      <c r="K18" s="91">
        <f t="shared" si="1"/>
        <v>0</v>
      </c>
      <c r="L18" s="2">
        <f t="shared" si="1"/>
        <v>0</v>
      </c>
      <c r="M18" s="91">
        <f t="shared" si="1"/>
        <v>0</v>
      </c>
      <c r="N18" s="2">
        <f t="shared" si="1"/>
        <v>0</v>
      </c>
      <c r="O18" s="91">
        <f t="shared" si="1"/>
        <v>0</v>
      </c>
      <c r="P18" s="2">
        <f t="shared" si="1"/>
        <v>0</v>
      </c>
      <c r="Q18" s="91">
        <f t="shared" si="1"/>
        <v>0</v>
      </c>
      <c r="R18" s="2">
        <f t="shared" si="0"/>
        <v>0</v>
      </c>
      <c r="S18" s="91">
        <f t="shared" si="0"/>
        <v>0</v>
      </c>
    </row>
    <row r="19" spans="1:19" ht="12.75">
      <c r="A19" s="3" t="s">
        <v>26</v>
      </c>
      <c r="B19" s="3"/>
      <c r="C19" s="3"/>
      <c r="D19" s="3"/>
      <c r="E19" s="3"/>
      <c r="H19" s="8">
        <f aca="true" t="shared" si="2" ref="H19:Q19">SUM(H16+H18)</f>
        <v>0</v>
      </c>
      <c r="I19" s="93">
        <f t="shared" si="2"/>
        <v>0</v>
      </c>
      <c r="J19" s="8">
        <f t="shared" si="2"/>
        <v>0</v>
      </c>
      <c r="K19" s="93">
        <f t="shared" si="2"/>
        <v>0</v>
      </c>
      <c r="L19" s="8">
        <f t="shared" si="2"/>
        <v>0</v>
      </c>
      <c r="M19" s="93">
        <f t="shared" si="2"/>
        <v>0</v>
      </c>
      <c r="N19" s="8">
        <f t="shared" si="2"/>
        <v>0</v>
      </c>
      <c r="O19" s="93">
        <f t="shared" si="2"/>
        <v>0</v>
      </c>
      <c r="P19" s="8">
        <f t="shared" si="2"/>
        <v>0</v>
      </c>
      <c r="Q19" s="93">
        <f t="shared" si="2"/>
        <v>0</v>
      </c>
      <c r="R19" s="8">
        <f>SUM(R16+R18)</f>
        <v>0</v>
      </c>
      <c r="S19" s="93">
        <f>SUM(S16+S18)</f>
        <v>0</v>
      </c>
    </row>
    <row r="21" spans="1:5" ht="12.75">
      <c r="A21" s="72"/>
      <c r="B21" s="17"/>
      <c r="C21" s="17"/>
      <c r="D21" s="17"/>
      <c r="E21" s="17"/>
    </row>
    <row r="22" spans="1:5" ht="12.75">
      <c r="A22" s="9"/>
      <c r="B22" s="9"/>
      <c r="C22" s="9"/>
      <c r="D22" s="9"/>
      <c r="E22" s="9"/>
    </row>
  </sheetData>
  <sheetProtection/>
  <mergeCells count="8">
    <mergeCell ref="F9:Q9"/>
    <mergeCell ref="F10:Q10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85" zoomScaleNormal="85" zoomScalePageLayoutView="0" workbookViewId="0" topLeftCell="A1">
      <selection activeCell="A15" sqref="A15:Q24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28125" style="15" hidden="1" customWidth="1"/>
    <col min="5" max="5" width="2.710937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>
      <c r="A2" s="188" t="s">
        <v>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59</v>
      </c>
      <c r="B5" s="80"/>
      <c r="C5" s="80"/>
      <c r="D5" s="80"/>
      <c r="E5" s="80"/>
      <c r="F5" s="194">
        <f>'Personnel&amp;Benefits'!F5:Q5</f>
        <v>0</v>
      </c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5.75">
      <c r="A6" s="49" t="s">
        <v>60</v>
      </c>
      <c r="B6" s="80"/>
      <c r="C6" s="80"/>
      <c r="D6" s="80"/>
      <c r="E6" s="80"/>
      <c r="F6" s="195">
        <f>'Personnel&amp;Benefits'!F6:Q6</f>
        <v>0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</row>
    <row r="7" spans="1:17" ht="15.75">
      <c r="A7" s="49" t="s">
        <v>61</v>
      </c>
      <c r="B7" s="80"/>
      <c r="C7" s="80"/>
      <c r="D7" s="80"/>
      <c r="E7" s="80"/>
      <c r="F7" s="195">
        <f>'Personnel&amp;Benefits'!F7:Q7</f>
        <v>0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1:17" ht="15.75">
      <c r="A8" s="49" t="s">
        <v>84</v>
      </c>
      <c r="B8" s="80"/>
      <c r="C8" s="80"/>
      <c r="D8" s="80"/>
      <c r="E8" s="80"/>
      <c r="F8" s="195">
        <f>'Personnel&amp;Benefits'!F8:Q8</f>
        <v>0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ht="15.75">
      <c r="A9" s="49" t="s">
        <v>85</v>
      </c>
      <c r="B9" s="80"/>
      <c r="C9" s="80"/>
      <c r="D9" s="80"/>
      <c r="E9" s="80"/>
      <c r="F9" s="195">
        <f>'Personnel&amp;Benefits'!F9:Q9</f>
        <v>0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0" spans="1:17" ht="15.75">
      <c r="A10" s="49" t="s">
        <v>86</v>
      </c>
      <c r="B10" s="80"/>
      <c r="C10" s="80"/>
      <c r="D10" s="80"/>
      <c r="E10" s="80"/>
      <c r="F10" s="196">
        <f>'Personnel&amp;Benefits'!F10:Q10</f>
        <v>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7" t="s">
        <v>58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12.75">
      <c r="A14" s="124" t="s">
        <v>166</v>
      </c>
    </row>
    <row r="15" spans="1:17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</row>
    <row r="16" spans="1:17" ht="12.7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</row>
    <row r="17" spans="1:17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</row>
    <row r="18" spans="1:17" ht="12.7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1:17" ht="12.7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</row>
    <row r="20" spans="1:17" ht="12.75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</row>
    <row r="21" spans="1:17" ht="12.7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17" ht="12.7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</row>
    <row r="23" spans="1:17" ht="12.75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1:17" ht="12.7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6" ht="12.75">
      <c r="A26" s="124" t="s">
        <v>167</v>
      </c>
    </row>
    <row r="27" spans="1:17" ht="12.75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</row>
    <row r="28" spans="1:17" ht="12.7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</row>
    <row r="29" spans="1:17" ht="12.7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</row>
    <row r="30" spans="1:17" ht="12.7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1" spans="1:17" ht="12.7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1:17" ht="12.7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</row>
    <row r="33" spans="1:17" ht="12.7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17" ht="12.7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</row>
    <row r="35" spans="1:17" ht="12.7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</row>
    <row r="36" spans="1:17" ht="12.75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</row>
    <row r="38" ht="12.75">
      <c r="A38" s="124" t="s">
        <v>4</v>
      </c>
    </row>
    <row r="39" spans="1:17" ht="12.7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</row>
    <row r="40" spans="1:17" ht="12.7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</row>
    <row r="41" spans="1:17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</row>
    <row r="42" spans="1:17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</row>
    <row r="43" spans="1:17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</row>
    <row r="44" spans="1:17" ht="12.7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</row>
    <row r="45" spans="1:17" ht="12.7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</row>
    <row r="46" spans="1:17" ht="12.7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</row>
    <row r="48" ht="12.75">
      <c r="A48" s="124" t="s">
        <v>168</v>
      </c>
    </row>
    <row r="49" spans="1:17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</row>
    <row r="50" spans="1:17" ht="12.7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</row>
    <row r="51" spans="1:17" ht="12.75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2" spans="1:17" ht="12.75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</row>
    <row r="53" spans="1:17" ht="12.75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</row>
    <row r="54" spans="1:17" ht="12.75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</row>
    <row r="55" spans="1:17" ht="12.7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</row>
    <row r="57" ht="12.75">
      <c r="A57" s="124" t="s">
        <v>169</v>
      </c>
    </row>
    <row r="58" spans="1:17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</row>
    <row r="59" spans="1:17" ht="12.75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</row>
    <row r="60" spans="1:17" ht="12.75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</row>
    <row r="61" spans="1:17" ht="12.75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</row>
    <row r="62" spans="1:17" ht="12.75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</row>
    <row r="63" spans="1:17" ht="12.7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</row>
    <row r="64" spans="1:17" ht="12.7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</row>
    <row r="65" spans="1:17" ht="12.75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</row>
    <row r="66" spans="1:17" ht="12.75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</row>
  </sheetData>
  <sheetProtection/>
  <mergeCells count="14">
    <mergeCell ref="A1:R1"/>
    <mergeCell ref="A2:R2"/>
    <mergeCell ref="F5:Q5"/>
    <mergeCell ref="F6:Q6"/>
    <mergeCell ref="F7:Q7"/>
    <mergeCell ref="F8:Q8"/>
    <mergeCell ref="A58:Q66"/>
    <mergeCell ref="A15:Q24"/>
    <mergeCell ref="A27:Q36"/>
    <mergeCell ref="A39:Q46"/>
    <mergeCell ref="A49:Q55"/>
    <mergeCell ref="F9:Q9"/>
    <mergeCell ref="F10:Q10"/>
    <mergeCell ref="A12:S12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hardinc</dc:creator>
  <cp:keywords/>
  <dc:description/>
  <cp:lastModifiedBy>Administrator</cp:lastModifiedBy>
  <cp:lastPrinted>2016-09-23T19:01:54Z</cp:lastPrinted>
  <dcterms:created xsi:type="dcterms:W3CDTF">2003-07-18T13:12:12Z</dcterms:created>
  <dcterms:modified xsi:type="dcterms:W3CDTF">2021-01-05T17:48:09Z</dcterms:modified>
  <cp:category/>
  <cp:version/>
  <cp:contentType/>
  <cp:contentStatus/>
</cp:coreProperties>
</file>